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'СФ'!$2:$2</definedName>
    <definedName name="_xlnm.Print_Area" localSheetId="0">'ЗФ'!$A$1:$K$243</definedName>
    <definedName name="_xlnm.Print_Area" localSheetId="1">'СФ'!$A$1:$G$122</definedName>
  </definedNames>
  <calcPr fullCalcOnLoad="1"/>
</workbook>
</file>

<file path=xl/sharedStrings.xml><?xml version="1.0" encoding="utf-8"?>
<sst xmlns="http://schemas.openxmlformats.org/spreadsheetml/2006/main" count="525" uniqueCount="421">
  <si>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</si>
  <si>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</si>
  <si>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</si>
  <si>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</si>
  <si>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</si>
  <si>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</si>
  <si>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</si>
  <si>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</si>
  <si>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</si>
  <si>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</si>
  <si>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</si>
  <si>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</si>
  <si>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</si>
  <si>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</si>
  <si>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</si>
  <si>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</si>
  <si>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</si>
  <si>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</si>
  <si>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</si>
  <si>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</si>
  <si>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</si>
  <si>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</si>
  <si>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</si>
  <si>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</si>
  <si>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</si>
  <si>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</si>
  <si>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</si>
  <si>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</si>
  <si>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</si>
  <si>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</si>
  <si>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</si>
  <si>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</si>
  <si>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</si>
  <si>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</si>
  <si>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</si>
  <si>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</si>
  <si>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</si>
  <si>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</si>
  <si>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</si>
  <si>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</si>
  <si>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</si>
  <si>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</si>
  <si>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</si>
  <si>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</si>
  <si>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</si>
  <si>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</si>
  <si>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</si>
  <si>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</si>
  <si>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</si>
  <si>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</si>
  <si>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</si>
  <si>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</si>
  <si>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</si>
  <si>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</si>
  <si>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</si>
  <si>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</si>
  <si>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</si>
  <si>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</si>
  <si>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</si>
  <si>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</si>
  <si>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</si>
  <si>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</si>
  <si>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</si>
  <si>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</si>
  <si>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</si>
  <si>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</si>
  <si>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</si>
  <si>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</si>
  <si>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</si>
  <si>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</si>
  <si>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</si>
  <si>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</si>
  <si>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</si>
  <si>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</si>
  <si>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</si>
  <si>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</si>
  <si>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</si>
  <si>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</si>
  <si>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</si>
  <si>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</si>
  <si>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</si>
  <si>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</si>
  <si>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</si>
  <si>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</si>
  <si>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</si>
  <si>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</si>
  <si>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</si>
  <si>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</si>
  <si>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</si>
  <si>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</si>
  <si>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</si>
  <si>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</si>
  <si>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</si>
  <si>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</si>
  <si>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</si>
  <si>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</si>
  <si>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</si>
  <si>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</si>
  <si>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</si>
  <si>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</si>
  <si>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</si>
  <si>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</si>
  <si>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</si>
  <si>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</si>
  <si>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</si>
  <si>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</si>
  <si>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</si>
  <si>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</si>
  <si>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</si>
  <si>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</si>
  <si>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</si>
  <si>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</si>
  <si>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</si>
  <si>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</si>
  <si>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</si>
  <si>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</si>
  <si>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</si>
  <si>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</si>
  <si>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</si>
  <si>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</si>
  <si>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</si>
  <si>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</si>
  <si>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</si>
  <si>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</si>
  <si>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</si>
  <si>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</si>
  <si>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</si>
  <si>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</si>
  <si>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</si>
  <si>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</si>
  <si>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</si>
  <si>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</si>
  <si>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</si>
  <si>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</si>
  <si>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</si>
  <si>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</si>
  <si>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</si>
  <si>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</si>
  <si>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</si>
  <si>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</si>
  <si>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</si>
  <si>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</si>
  <si>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</si>
  <si>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</si>
  <si>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</si>
  <si>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</si>
  <si>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</si>
  <si>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</si>
  <si>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</si>
  <si>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</si>
  <si>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</si>
  <si>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</si>
  <si>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</si>
  <si>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</si>
  <si>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</si>
  <si>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</si>
  <si>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</si>
  <si>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</si>
  <si>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</si>
  <si>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</si>
  <si>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</si>
  <si>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</si>
  <si>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</si>
  <si>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</si>
  <si>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</si>
  <si>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</si>
  <si>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</si>
  <si>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</si>
  <si>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</si>
  <si>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</si>
  <si>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</si>
  <si>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</si>
  <si>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</si>
  <si>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</si>
  <si>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</si>
  <si>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</si>
  <si>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</si>
  <si>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</si>
  <si>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</si>
  <si>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</si>
  <si>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</si>
  <si>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</si>
  <si>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</si>
  <si>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</si>
  <si>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</si>
  <si>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</si>
  <si>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</si>
  <si>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</si>
  <si>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</si>
  <si>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</si>
  <si>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</si>
  <si>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</si>
  <si>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</si>
  <si>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</si>
  <si>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</si>
  <si>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</si>
  <si>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</si>
  <si>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</si>
  <si>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</si>
  <si>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</si>
  <si>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</si>
  <si>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</si>
  <si>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</si>
  <si>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</si>
  <si>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</si>
  <si>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</si>
  <si>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</si>
  <si>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</si>
  <si>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</si>
  <si>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</si>
  <si>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</si>
  <si>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</si>
  <si>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</si>
  <si>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</si>
  <si>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</si>
  <si>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</si>
  <si>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</si>
  <si>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</si>
  <si>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</si>
  <si>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</si>
  <si>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</si>
  <si>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</si>
  <si>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</si>
  <si>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</si>
  <si>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</si>
  <si>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</si>
  <si>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</si>
  <si>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</si>
  <si>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</si>
  <si>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</si>
  <si>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</si>
  <si>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</si>
  <si>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</si>
  <si>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</si>
  <si>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</si>
  <si>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</si>
  <si>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</si>
  <si>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</si>
  <si>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</si>
  <si>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</si>
  <si>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</si>
  <si>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</si>
  <si>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</si>
  <si>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</si>
  <si>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</si>
  <si>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</si>
  <si>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</si>
  <si>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</si>
  <si>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</si>
  <si>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</si>
  <si>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</si>
  <si>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</si>
  <si>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</si>
  <si>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</si>
  <si>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</si>
  <si>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</si>
  <si>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</si>
  <si>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</si>
  <si>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</si>
  <si>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</si>
  <si>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</si>
  <si>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</si>
  <si>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</si>
  <si>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</si>
  <si>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</si>
  <si>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</si>
  <si>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</si>
  <si>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</si>
  <si>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</si>
  <si>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</si>
  <si>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</si>
  <si>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</si>
  <si>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</si>
  <si>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</si>
  <si>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</si>
  <si>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</si>
  <si>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</si>
  <si>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</si>
  <si>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</si>
  <si>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</si>
  <si>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</si>
  <si>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</si>
  <si>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</si>
  <si>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</si>
  <si>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</si>
  <si>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</si>
  <si>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</si>
  <si>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</si>
  <si>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</si>
  <si>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</si>
  <si>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</si>
  <si>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</si>
  <si>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</si>
  <si>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</si>
  <si>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</si>
  <si>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</si>
  <si>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</si>
  <si>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</si>
  <si>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</si>
  <si>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</si>
  <si>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</si>
  <si>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</si>
  <si>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</si>
  <si>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</si>
  <si>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</si>
  <si>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</si>
  <si>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</si>
  <si>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</si>
  <si>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</si>
  <si>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</si>
  <si>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</si>
  <si>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</si>
  <si>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</si>
  <si>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</si>
  <si>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</si>
  <si>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</si>
  <si>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</si>
  <si>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</si>
  <si>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</si>
  <si>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</si>
  <si>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</si>
  <si>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</si>
  <si>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</si>
  <si>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</si>
  <si>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</si>
  <si>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</si>
  <si>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</si>
  <si>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</si>
  <si>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</si>
  <si>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</si>
  <si>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</si>
  <si>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</si>
  <si>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</si>
  <si>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</si>
  <si>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</si>
  <si>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</si>
  <si>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</si>
  <si>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</si>
  <si>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</si>
  <si>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</si>
  <si>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</si>
  <si>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</si>
  <si>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</si>
  <si>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</si>
  <si>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</si>
  <si>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</si>
  <si>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</si>
  <si>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</si>
  <si>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</si>
  <si>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</si>
  <si>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</si>
  <si>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</si>
  <si>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</si>
  <si>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</si>
  <si>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</si>
  <si>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</si>
  <si>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</si>
  <si>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</si>
  <si>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</si>
  <si>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</si>
  <si>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</si>
  <si>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</si>
  <si>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</si>
  <si>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</si>
  <si>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</si>
  <si>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</si>
  <si>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</si>
  <si>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</si>
  <si>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</si>
  <si>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</si>
  <si>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</si>
  <si>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</si>
  <si>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</si>
  <si>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</si>
  <si>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</si>
  <si>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</si>
  <si>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</si>
  <si>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</si>
  <si>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</si>
  <si>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</si>
  <si>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</si>
  <si>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</si>
  <si>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</si>
  <si>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</si>
  <si>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</si>
  <si>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</si>
  <si>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</si>
  <si>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</si>
  <si>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</si>
  <si>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Керуючий справами виконавчого комітету міської ради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</si>
  <si>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</si>
  <si>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</si>
  <si>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</si>
  <si>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</si>
  <si>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</si>
  <si>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</si>
  <si>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</si>
  <si>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</si>
  <si>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С.  Поливода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</si>
  <si>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</si>
  <si>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</si>
  <si>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</si>
  <si>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</si>
  <si>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</si>
  <si>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Виконано за I квартал 2022 року          (тис. грн)</t>
  </si>
  <si>
    <t>Виконано за I квартал 2023 року          (тис. грн)</t>
  </si>
  <si>
    <t xml:space="preserve">До звітних даних за  I квартал  2022 року </t>
  </si>
  <si>
    <t>Виконано             за  I квартал 2022 року (тис. грн)</t>
  </si>
  <si>
    <t>Виконано за I квартал 2023 року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</si>
  <si>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I квартал 2023 року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</si>
  <si>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</si>
  <si>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</si>
  <si>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</si>
  <si>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</si>
  <si>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t>На початок періоду</t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</si>
  <si>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</si>
  <si>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</si>
  <si>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</si>
  <si>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t>Виконання загального фонду бюджету Новгород-Сіверської міської територіальної громади за I квартал 2023 року</t>
  </si>
  <si>
    <t>КАПІТАЛЬНІ ВИДАТКИ</t>
  </si>
  <si>
    <t>СХВАЛЕНО                                                                                                   Рішення виконавчого комітету                                                                                            Новгород-Сіверської міської ради                                                                                                            02 травня 2023 року № 85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</si>
</sst>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1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5"/>
      <color indexed="60"/>
      <name val="Times New Roman"/>
      <family val="1"/>
    </font>
    <font>
      <sz val="15"/>
      <color indexed="60"/>
      <name val="Arial Cyr"/>
      <family val="0"/>
    </font>
    <font>
      <i/>
      <sz val="15"/>
      <color indexed="60"/>
      <name val="Times New Roman"/>
      <family val="1"/>
    </font>
    <font>
      <i/>
      <sz val="15"/>
      <color indexed="60"/>
      <name val="Arial Cyr"/>
      <family val="0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sz val="14"/>
      <color indexed="8"/>
      <name val="Arial Cyr"/>
      <family val="0"/>
    </font>
    <font>
      <sz val="15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i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5"/>
      <color rgb="FFC00000"/>
      <name val="Times New Roman"/>
      <family val="1"/>
    </font>
    <font>
      <sz val="15"/>
      <color rgb="FFC00000"/>
      <name val="Arial Cyr"/>
      <family val="0"/>
    </font>
    <font>
      <i/>
      <sz val="15"/>
      <color rgb="FFC00000"/>
      <name val="Times New Roman"/>
      <family val="1"/>
    </font>
    <font>
      <i/>
      <sz val="15"/>
      <color rgb="FFC00000"/>
      <name val="Arial Cyr"/>
      <family val="0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rgb="FFC00000"/>
      <name val="Arial Cyr"/>
      <family val="0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sz val="14"/>
      <color theme="1"/>
      <name val="Arial Cyr"/>
      <family val="0"/>
    </font>
    <font>
      <sz val="15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i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80" fillId="22" borderId="1" applyNumberFormat="0" applyAlignment="0" applyProtection="0"/>
    <xf numFmtId="0" fontId="81" fillId="23" borderId="2" applyNumberFormat="0" applyAlignment="0" applyProtection="0"/>
    <xf numFmtId="0" fontId="82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6" fillId="0" borderId="6" applyNumberFormat="0" applyFill="0" applyAlignment="0" applyProtection="0"/>
    <xf numFmtId="0" fontId="87" fillId="24" borderId="7" applyNumberFormat="0" applyAlignment="0" applyProtection="0"/>
    <xf numFmtId="0" fontId="88" fillId="0" borderId="0" applyNumberFormat="0" applyFill="0" applyBorder="0" applyAlignment="0" applyProtection="0"/>
    <xf numFmtId="0" fontId="89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1" fillId="26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93" fillId="0" borderId="10" applyNumberFormat="0" applyFill="0" applyAlignment="0" applyProtection="0"/>
    <xf numFmtId="0" fontId="8" fillId="0" borderId="0">
      <alignment/>
      <protection/>
    </xf>
    <xf numFmtId="0" fontId="9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5" fillId="29" borderId="0" applyNumberFormat="0" applyBorder="0" applyAlignment="0" applyProtection="0"/>
  </cellStyleXfs>
  <cellXfs count="482">
    <xf numFmtId="0" fontId="0" fillId="0" borderId="0" xfId="0" applyAlignment="1">
      <alignment/>
    </xf>
    <xf numFmtId="0" fontId="96" fillId="0" borderId="0" xfId="0" applyFont="1" applyAlignment="1" applyProtection="1">
      <alignment/>
      <protection locked="0"/>
    </xf>
    <xf numFmtId="0" fontId="97" fillId="0" borderId="0" xfId="0" applyFont="1" applyAlignment="1">
      <alignment/>
    </xf>
    <xf numFmtId="0" fontId="96" fillId="0" borderId="0" xfId="0" applyFont="1" applyFill="1" applyAlignment="1" applyProtection="1">
      <alignment/>
      <protection locked="0"/>
    </xf>
    <xf numFmtId="0" fontId="98" fillId="0" borderId="0" xfId="0" applyFont="1" applyAlignment="1" applyProtection="1">
      <alignment/>
      <protection locked="0"/>
    </xf>
    <xf numFmtId="0" fontId="98" fillId="0" borderId="0" xfId="0" applyFont="1" applyFill="1" applyAlignment="1" applyProtection="1">
      <alignment/>
      <protection locked="0"/>
    </xf>
    <xf numFmtId="0" fontId="99" fillId="0" borderId="0" xfId="0" applyFont="1" applyAlignment="1">
      <alignment/>
    </xf>
    <xf numFmtId="0" fontId="99" fillId="0" borderId="0" xfId="0" applyFont="1" applyAlignment="1">
      <alignment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97" fillId="0" borderId="0" xfId="0" applyFont="1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 vertical="center"/>
    </xf>
    <xf numFmtId="204" fontId="102" fillId="30" borderId="0" xfId="0" applyNumberFormat="1" applyFont="1" applyFill="1" applyBorder="1" applyAlignment="1" applyProtection="1">
      <alignment horizontal="right" wrapText="1"/>
      <protection hidden="1"/>
    </xf>
    <xf numFmtId="0" fontId="97" fillId="30" borderId="0" xfId="0" applyFont="1" applyFill="1" applyAlignment="1">
      <alignment/>
    </xf>
    <xf numFmtId="0" fontId="100" fillId="30" borderId="0" xfId="0" applyFont="1" applyFill="1" applyAlignment="1">
      <alignment/>
    </xf>
    <xf numFmtId="0" fontId="100" fillId="30" borderId="0" xfId="0" applyFont="1" applyFill="1" applyAlignment="1">
      <alignment horizontal="center" vertical="center"/>
    </xf>
    <xf numFmtId="0" fontId="103" fillId="30" borderId="0" xfId="0" applyFont="1" applyFill="1" applyAlignment="1">
      <alignment wrapText="1"/>
    </xf>
    <xf numFmtId="0" fontId="101" fillId="30" borderId="0" xfId="0" applyFont="1" applyFill="1" applyAlignment="1">
      <alignment wrapText="1"/>
    </xf>
    <xf numFmtId="0" fontId="101" fillId="30" borderId="0" xfId="0" applyFont="1" applyFill="1" applyAlignment="1">
      <alignment/>
    </xf>
    <xf numFmtId="0" fontId="104" fillId="0" borderId="0" xfId="0" applyFont="1" applyFill="1" applyAlignment="1">
      <alignment/>
    </xf>
    <xf numFmtId="204" fontId="101" fillId="0" borderId="0" xfId="0" applyNumberFormat="1" applyFont="1" applyFill="1" applyAlignment="1">
      <alignment vertical="center"/>
    </xf>
    <xf numFmtId="0" fontId="104" fillId="30" borderId="11" xfId="58" applyFont="1" applyFill="1" applyBorder="1" applyAlignment="1">
      <alignment wrapText="1"/>
      <protection/>
    </xf>
    <xf numFmtId="0" fontId="104" fillId="30" borderId="11" xfId="58" applyFont="1" applyFill="1" applyBorder="1" applyAlignment="1" quotePrefix="1">
      <alignment horizontal="center" vertical="center" wrapText="1"/>
      <protection/>
    </xf>
    <xf numFmtId="0" fontId="104" fillId="0" borderId="11" xfId="58" applyFont="1" applyFill="1" applyBorder="1" applyAlignment="1">
      <alignment wrapText="1"/>
      <protection/>
    </xf>
    <xf numFmtId="0" fontId="104" fillId="0" borderId="11" xfId="58" applyFont="1" applyFill="1" applyBorder="1" applyAlignment="1" quotePrefix="1">
      <alignment horizontal="center" wrapText="1"/>
      <protection/>
    </xf>
    <xf numFmtId="204" fontId="105" fillId="0" borderId="11" xfId="0" applyNumberFormat="1" applyFont="1" applyFill="1" applyBorder="1" applyAlignment="1" applyProtection="1">
      <alignment horizontal="right"/>
      <protection hidden="1"/>
    </xf>
    <xf numFmtId="0" fontId="103" fillId="30" borderId="0" xfId="0" applyFont="1" applyFill="1" applyAlignment="1">
      <alignment/>
    </xf>
    <xf numFmtId="0" fontId="101" fillId="30" borderId="0" xfId="0" applyFont="1" applyFill="1" applyAlignment="1">
      <alignment vertical="center"/>
    </xf>
    <xf numFmtId="0" fontId="106" fillId="30" borderId="0" xfId="0" applyFont="1" applyFill="1" applyAlignment="1">
      <alignment/>
    </xf>
    <xf numFmtId="204" fontId="105" fillId="30" borderId="11" xfId="0" applyNumberFormat="1" applyFont="1" applyFill="1" applyBorder="1" applyAlignment="1">
      <alignment horizontal="right" wrapText="1" shrinkToFit="1"/>
    </xf>
    <xf numFmtId="204" fontId="105" fillId="30" borderId="11" xfId="0" applyNumberFormat="1" applyFont="1" applyFill="1" applyBorder="1" applyAlignment="1">
      <alignment horizontal="right"/>
    </xf>
    <xf numFmtId="204" fontId="107" fillId="30" borderId="11" xfId="0" applyNumberFormat="1" applyFont="1" applyFill="1" applyBorder="1" applyAlignment="1">
      <alignment horizontal="right"/>
    </xf>
    <xf numFmtId="0" fontId="108" fillId="30" borderId="0" xfId="0" applyFont="1" applyFill="1" applyAlignment="1">
      <alignment/>
    </xf>
    <xf numFmtId="204" fontId="97" fillId="0" borderId="0" xfId="0" applyNumberFormat="1" applyFont="1" applyFill="1" applyAlignment="1">
      <alignment/>
    </xf>
    <xf numFmtId="206" fontId="97" fillId="0" borderId="0" xfId="0" applyNumberFormat="1" applyFont="1" applyFill="1" applyAlignment="1">
      <alignment/>
    </xf>
    <xf numFmtId="206" fontId="99" fillId="0" borderId="0" xfId="0" applyNumberFormat="1" applyFont="1" applyFill="1" applyAlignment="1">
      <alignment/>
    </xf>
    <xf numFmtId="204" fontId="99" fillId="0" borderId="0" xfId="0" applyNumberFormat="1" applyFont="1" applyAlignment="1">
      <alignment/>
    </xf>
    <xf numFmtId="0" fontId="96" fillId="0" borderId="0" xfId="0" applyFont="1" applyAlignment="1">
      <alignment wrapText="1"/>
    </xf>
    <xf numFmtId="0" fontId="96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204" fontId="104" fillId="0" borderId="11" xfId="0" applyNumberFormat="1" applyFont="1" applyFill="1" applyBorder="1" applyAlignment="1" applyProtection="1">
      <alignment horizontal="right" wrapText="1"/>
      <protection hidden="1"/>
    </xf>
    <xf numFmtId="204" fontId="104" fillId="0" borderId="11" xfId="0" applyNumberFormat="1" applyFont="1" applyFill="1" applyBorder="1" applyAlignment="1" applyProtection="1">
      <alignment horizontal="right"/>
      <protection hidden="1"/>
    </xf>
    <xf numFmtId="204" fontId="103" fillId="0" borderId="11" xfId="0" applyNumberFormat="1" applyFont="1" applyFill="1" applyBorder="1" applyAlignment="1" applyProtection="1">
      <alignment horizontal="right" vertical="center"/>
      <protection hidden="1"/>
    </xf>
    <xf numFmtId="49" fontId="96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96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04" fillId="0" borderId="11" xfId="0" applyNumberFormat="1" applyFont="1" applyFill="1" applyBorder="1" applyAlignment="1" applyProtection="1">
      <alignment horizontal="right" vertical="center"/>
      <protection hidden="1"/>
    </xf>
    <xf numFmtId="204" fontId="109" fillId="0" borderId="11" xfId="0" applyNumberFormat="1" applyFont="1" applyFill="1" applyBorder="1" applyAlignment="1" applyProtection="1">
      <alignment horizontal="right" wrapText="1"/>
      <protection hidden="1"/>
    </xf>
    <xf numFmtId="204" fontId="110" fillId="0" borderId="11" xfId="0" applyNumberFormat="1" applyFont="1" applyFill="1" applyBorder="1" applyAlignment="1">
      <alignment horizontal="right" vertical="center" wrapText="1"/>
    </xf>
    <xf numFmtId="203" fontId="96" fillId="0" borderId="11" xfId="0" applyNumberFormat="1" applyFont="1" applyFill="1" applyBorder="1" applyAlignment="1" applyProtection="1">
      <alignment horizontal="right" vertical="center"/>
      <protection hidden="1"/>
    </xf>
    <xf numFmtId="0" fontId="111" fillId="0" borderId="11" xfId="0" applyFont="1" applyFill="1" applyBorder="1" applyAlignment="1" applyProtection="1">
      <alignment horizontal="center" vertical="center" wrapText="1"/>
      <protection hidden="1"/>
    </xf>
    <xf numFmtId="204" fontId="112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96" fillId="0" borderId="11" xfId="0" applyNumberFormat="1" applyFont="1" applyFill="1" applyBorder="1" applyAlignment="1" applyProtection="1">
      <alignment horizontal="right" vertical="top" wrapText="1"/>
      <protection hidden="1"/>
    </xf>
    <xf numFmtId="0" fontId="96" fillId="0" borderId="11" xfId="0" applyFont="1" applyFill="1" applyBorder="1" applyAlignment="1" applyProtection="1">
      <alignment horizontal="left" vertical="top" wrapText="1"/>
      <protection hidden="1"/>
    </xf>
    <xf numFmtId="204" fontId="105" fillId="0" borderId="11" xfId="0" applyNumberFormat="1" applyFont="1" applyFill="1" applyBorder="1" applyAlignment="1" applyProtection="1">
      <alignment horizontal="right" wrapText="1"/>
      <protection hidden="1"/>
    </xf>
    <xf numFmtId="203" fontId="96" fillId="0" borderId="11" xfId="0" applyNumberFormat="1" applyFont="1" applyFill="1" applyBorder="1" applyAlignment="1" applyProtection="1">
      <alignment horizontal="right" vertical="top"/>
      <protection hidden="1"/>
    </xf>
    <xf numFmtId="49" fontId="105" fillId="30" borderId="11" xfId="0" applyNumberFormat="1" applyFont="1" applyFill="1" applyBorder="1" applyAlignment="1" applyProtection="1">
      <alignment horizontal="right" vertical="top"/>
      <protection/>
    </xf>
    <xf numFmtId="0" fontId="105" fillId="30" borderId="11" xfId="0" applyFont="1" applyFill="1" applyBorder="1" applyAlignment="1" applyProtection="1">
      <alignment horizontal="left" vertical="top" wrapText="1"/>
      <protection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4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49" fontId="107" fillId="30" borderId="11" xfId="0" applyNumberFormat="1" applyFont="1" applyFill="1" applyBorder="1" applyAlignment="1" applyProtection="1">
      <alignment horizontal="right" vertical="top"/>
      <protection/>
    </xf>
    <xf numFmtId="0" fontId="107" fillId="30" borderId="11" xfId="0" applyFont="1" applyFill="1" applyBorder="1" applyAlignment="1" applyProtection="1">
      <alignment horizontal="left" vertical="top" wrapText="1"/>
      <protection/>
    </xf>
    <xf numFmtId="204" fontId="104" fillId="0" borderId="11" xfId="0" applyNumberFormat="1" applyFont="1" applyFill="1" applyBorder="1" applyAlignment="1" applyProtection="1">
      <alignment horizontal="center" vertical="center"/>
      <protection hidden="1"/>
    </xf>
    <xf numFmtId="204" fontId="112" fillId="30" borderId="11" xfId="0" applyNumberFormat="1" applyFont="1" applyFill="1" applyBorder="1" applyAlignment="1">
      <alignment horizontal="center" vertical="center" wrapText="1" shrinkToFit="1"/>
    </xf>
    <xf numFmtId="0" fontId="104" fillId="30" borderId="0" xfId="0" applyFont="1" applyFill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204" fontId="104" fillId="0" borderId="11" xfId="0" applyNumberFormat="1" applyFont="1" applyFill="1" applyBorder="1" applyAlignment="1">
      <alignment horizontal="center" vertical="center"/>
    </xf>
    <xf numFmtId="204" fontId="109" fillId="30" borderId="11" xfId="0" applyNumberFormat="1" applyFont="1" applyFill="1" applyBorder="1" applyAlignment="1">
      <alignment horizontal="center" vertical="center" wrapText="1" shrinkToFit="1"/>
    </xf>
    <xf numFmtId="204" fontId="109" fillId="30" borderId="11" xfId="0" applyNumberFormat="1" applyFont="1" applyFill="1" applyBorder="1" applyAlignment="1" applyProtection="1">
      <alignment/>
      <protection locked="0"/>
    </xf>
    <xf numFmtId="204" fontId="104" fillId="0" borderId="11" xfId="0" applyNumberFormat="1" applyFont="1" applyFill="1" applyBorder="1" applyAlignment="1" applyProtection="1">
      <alignment horizontal="center" vertical="center" wrapText="1"/>
      <protection/>
    </xf>
    <xf numFmtId="0" fontId="96" fillId="30" borderId="0" xfId="0" applyFont="1" applyFill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203" fontId="96" fillId="0" borderId="11" xfId="0" applyNumberFormat="1" applyFont="1" applyFill="1" applyBorder="1" applyAlignment="1" applyProtection="1">
      <alignment vertical="center" wrapText="1"/>
      <protection hidden="1"/>
    </xf>
    <xf numFmtId="204" fontId="104" fillId="0" borderId="11" xfId="0" applyNumberFormat="1" applyFont="1" applyFill="1" applyBorder="1" applyAlignment="1" applyProtection="1">
      <alignment vertical="center" wrapText="1"/>
      <protection hidden="1"/>
    </xf>
    <xf numFmtId="204" fontId="112" fillId="0" borderId="11" xfId="0" applyNumberFormat="1" applyFont="1" applyFill="1" applyBorder="1" applyAlignment="1">
      <alignment horizontal="center" vertical="center" wrapText="1" shrinkToFit="1"/>
    </xf>
    <xf numFmtId="204" fontId="109" fillId="0" borderId="11" xfId="0" applyNumberFormat="1" applyFont="1" applyFill="1" applyBorder="1" applyAlignment="1" applyProtection="1">
      <alignment vertical="center" wrapText="1"/>
      <protection hidden="1"/>
    </xf>
    <xf numFmtId="0" fontId="113" fillId="0" borderId="11" xfId="0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0" fontId="104" fillId="30" borderId="11" xfId="56" applyFont="1" applyFill="1" applyBorder="1" applyAlignment="1">
      <alignment horizontal="center" vertical="center"/>
      <protection/>
    </xf>
    <xf numFmtId="0" fontId="104" fillId="30" borderId="11" xfId="56" applyFont="1" applyFill="1" applyBorder="1" applyAlignment="1">
      <alignment vertical="center" wrapText="1"/>
      <protection/>
    </xf>
    <xf numFmtId="204" fontId="104" fillId="30" borderId="11" xfId="0" applyNumberFormat="1" applyFont="1" applyFill="1" applyBorder="1" applyAlignment="1" applyProtection="1">
      <alignment horizontal="center" vertical="center"/>
      <protection hidden="1"/>
    </xf>
    <xf numFmtId="212" fontId="109" fillId="30" borderId="11" xfId="0" applyNumberFormat="1" applyFont="1" applyFill="1" applyBorder="1" applyAlignment="1" applyProtection="1">
      <alignment horizontal="center" vertical="center"/>
      <protection hidden="1"/>
    </xf>
    <xf numFmtId="204" fontId="109" fillId="30" borderId="11" xfId="0" applyNumberFormat="1" applyFont="1" applyFill="1" applyBorder="1" applyAlignment="1">
      <alignment horizontal="center" vertical="center"/>
    </xf>
    <xf numFmtId="0" fontId="104" fillId="30" borderId="11" xfId="58" applyFont="1" applyFill="1" applyBorder="1" applyAlignment="1" quotePrefix="1">
      <alignment horizontal="center" vertical="center"/>
      <protection/>
    </xf>
    <xf numFmtId="0" fontId="100" fillId="30" borderId="0" xfId="0" applyFont="1" applyFill="1" applyAlignment="1">
      <alignment vertical="center"/>
    </xf>
    <xf numFmtId="0" fontId="104" fillId="30" borderId="11" xfId="0" applyFont="1" applyFill="1" applyBorder="1" applyAlignment="1">
      <alignment wrapText="1"/>
    </xf>
    <xf numFmtId="204" fontId="107" fillId="30" borderId="11" xfId="0" applyNumberFormat="1" applyFont="1" applyFill="1" applyBorder="1" applyAlignment="1">
      <alignment horizontal="right" wrapText="1" shrinkToFit="1"/>
    </xf>
    <xf numFmtId="49" fontId="96" fillId="30" borderId="11" xfId="0" applyNumberFormat="1" applyFont="1" applyFill="1" applyBorder="1" applyAlignment="1" applyProtection="1">
      <alignment horizontal="right" vertical="top"/>
      <protection/>
    </xf>
    <xf numFmtId="0" fontId="96" fillId="30" borderId="11" xfId="0" applyFont="1" applyFill="1" applyBorder="1" applyAlignment="1" applyProtection="1">
      <alignment horizontal="left" vertical="top" wrapText="1"/>
      <protection/>
    </xf>
    <xf numFmtId="204" fontId="104" fillId="30" borderId="11" xfId="0" applyNumberFormat="1" applyFont="1" applyFill="1" applyBorder="1" applyAlignment="1">
      <alignment horizontal="right" wrapText="1" shrinkToFit="1"/>
    </xf>
    <xf numFmtId="204" fontId="104" fillId="30" borderId="11" xfId="0" applyNumberFormat="1" applyFont="1" applyFill="1" applyBorder="1" applyAlignment="1">
      <alignment horizontal="right"/>
    </xf>
    <xf numFmtId="204" fontId="110" fillId="30" borderId="11" xfId="0" applyNumberFormat="1" applyFont="1" applyFill="1" applyBorder="1" applyAlignment="1">
      <alignment horizontal="center" vertical="center" wrapText="1" shrinkToFit="1"/>
    </xf>
    <xf numFmtId="212" fontId="110" fillId="30" borderId="11" xfId="0" applyNumberFormat="1" applyFont="1" applyFill="1" applyBorder="1" applyAlignment="1" applyProtection="1">
      <alignment horizontal="center" vertical="center"/>
      <protection hidden="1"/>
    </xf>
    <xf numFmtId="4" fontId="110" fillId="30" borderId="11" xfId="0" applyNumberFormat="1" applyFont="1" applyFill="1" applyBorder="1" applyAlignment="1" applyProtection="1">
      <alignment horizontal="center" vertical="center"/>
      <protection hidden="1"/>
    </xf>
    <xf numFmtId="204" fontId="110" fillId="30" borderId="11" xfId="0" applyNumberFormat="1" applyFont="1" applyFill="1" applyBorder="1" applyAlignment="1">
      <alignment horizontal="center" vertical="center"/>
    </xf>
    <xf numFmtId="204" fontId="97" fillId="0" borderId="0" xfId="0" applyNumberFormat="1" applyFont="1" applyAlignment="1">
      <alignment/>
    </xf>
    <xf numFmtId="0" fontId="114" fillId="0" borderId="0" xfId="0" applyFont="1" applyAlignment="1" applyProtection="1">
      <alignment horizontal="center" vertical="center" wrapText="1" shrinkToFit="1"/>
      <protection locked="0"/>
    </xf>
    <xf numFmtId="0" fontId="115" fillId="0" borderId="0" xfId="0" applyFont="1" applyAlignment="1">
      <alignment/>
    </xf>
    <xf numFmtId="0" fontId="101" fillId="0" borderId="0" xfId="0" applyFont="1" applyAlignment="1">
      <alignment/>
    </xf>
    <xf numFmtId="0" fontId="103" fillId="30" borderId="0" xfId="0" applyFont="1" applyFill="1" applyAlignment="1" applyProtection="1">
      <alignment vertical="center"/>
      <protection locked="0"/>
    </xf>
    <xf numFmtId="0" fontId="97" fillId="30" borderId="0" xfId="0" applyFont="1" applyFill="1" applyAlignment="1">
      <alignment vertical="center"/>
    </xf>
    <xf numFmtId="204" fontId="100" fillId="30" borderId="0" xfId="0" applyNumberFormat="1" applyFont="1" applyFill="1" applyBorder="1" applyAlignment="1" applyProtection="1">
      <alignment horizontal="right" wrapText="1"/>
      <protection hidden="1"/>
    </xf>
    <xf numFmtId="0" fontId="104" fillId="0" borderId="11" xfId="58" applyFont="1" applyFill="1" applyBorder="1" applyAlignment="1">
      <alignment horizontal="center" vertical="center" wrapText="1"/>
      <protection/>
    </xf>
    <xf numFmtId="204" fontId="104" fillId="30" borderId="0" xfId="0" applyNumberFormat="1" applyFont="1" applyFill="1" applyBorder="1" applyAlignment="1" applyProtection="1">
      <alignment horizontal="right" wrapText="1"/>
      <protection hidden="1"/>
    </xf>
    <xf numFmtId="0" fontId="104" fillId="30" borderId="0" xfId="0" applyFont="1" applyFill="1" applyAlignment="1">
      <alignment wrapText="1"/>
    </xf>
    <xf numFmtId="202" fontId="104" fillId="0" borderId="11" xfId="58" applyNumberFormat="1" applyFont="1" applyFill="1" applyBorder="1" applyAlignment="1">
      <alignment horizontal="center" vertical="center" wrapText="1"/>
      <protection/>
    </xf>
    <xf numFmtId="204" fontId="10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09" fillId="0" borderId="11" xfId="0" applyNumberFormat="1" applyFont="1" applyFill="1" applyBorder="1" applyAlignment="1">
      <alignment horizontal="center" vertical="center" wrapText="1"/>
    </xf>
    <xf numFmtId="0" fontId="101" fillId="30" borderId="11" xfId="0" applyFont="1" applyFill="1" applyBorder="1" applyAlignment="1">
      <alignment wrapText="1"/>
    </xf>
    <xf numFmtId="0" fontId="101" fillId="0" borderId="0" xfId="0" applyFont="1" applyFill="1" applyAlignment="1">
      <alignment wrapText="1"/>
    </xf>
    <xf numFmtId="0" fontId="101" fillId="0" borderId="0" xfId="0" applyFont="1" applyFill="1" applyAlignment="1">
      <alignment/>
    </xf>
    <xf numFmtId="0" fontId="103" fillId="0" borderId="11" xfId="0" applyFont="1" applyFill="1" applyBorder="1" applyAlignment="1" applyProtection="1">
      <alignment horizontal="center" vertical="center" wrapText="1"/>
      <protection hidden="1"/>
    </xf>
    <xf numFmtId="204" fontId="100" fillId="0" borderId="0" xfId="0" applyNumberFormat="1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204" fontId="100" fillId="0" borderId="0" xfId="0" applyNumberFormat="1" applyFont="1" applyFill="1" applyAlignment="1">
      <alignment horizontal="center" vertical="center" wrapText="1"/>
    </xf>
    <xf numFmtId="0" fontId="100" fillId="0" borderId="0" xfId="0" applyFont="1" applyFill="1" applyAlignment="1">
      <alignment horizontal="center" vertical="center" wrapText="1"/>
    </xf>
    <xf numFmtId="204" fontId="101" fillId="0" borderId="0" xfId="0" applyNumberFormat="1" applyFont="1" applyFill="1" applyAlignment="1">
      <alignment vertical="center" wrapText="1"/>
    </xf>
    <xf numFmtId="0" fontId="101" fillId="0" borderId="0" xfId="0" applyFont="1" applyFill="1" applyAlignment="1">
      <alignment vertical="center" wrapText="1"/>
    </xf>
    <xf numFmtId="203" fontId="103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04" fillId="0" borderId="11" xfId="0" applyNumberFormat="1" applyFont="1" applyFill="1" applyBorder="1" applyAlignment="1" applyProtection="1">
      <alignment horizontal="center" vertical="center"/>
      <protection hidden="1"/>
    </xf>
    <xf numFmtId="203" fontId="109" fillId="0" borderId="11" xfId="0" applyNumberFormat="1" applyFont="1" applyFill="1" applyBorder="1" applyAlignment="1" applyProtection="1">
      <alignment horizontal="center" vertical="center"/>
      <protection hidden="1"/>
    </xf>
    <xf numFmtId="204" fontId="109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>
      <alignment horizontal="center"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1" borderId="11" xfId="0" applyNumberFormat="1" applyFont="1" applyFill="1" applyBorder="1" applyAlignment="1" applyProtection="1">
      <alignment horizontal="center" vertical="center"/>
      <protection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right" shrinkToFi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202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2" borderId="11" xfId="0" applyNumberFormat="1" applyFont="1" applyFill="1" applyBorder="1" applyAlignment="1" applyProtection="1">
      <alignment horizontal="right" shrinkToFit="1"/>
      <protection/>
    </xf>
    <xf numFmtId="0" fontId="10" fillId="32" borderId="11" xfId="0" applyFont="1" applyFill="1" applyBorder="1" applyAlignment="1" applyProtection="1">
      <alignment horizontal="center" wrapText="1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204" fontId="10" fillId="32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/>
      <protection locked="0"/>
    </xf>
    <xf numFmtId="204" fontId="20" fillId="3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8" fillId="30" borderId="11" xfId="0" applyNumberFormat="1" applyFont="1" applyFill="1" applyBorder="1" applyAlignment="1">
      <alignment horizontal="center" vertical="center" wrapText="1" shrinkToFit="1"/>
    </xf>
    <xf numFmtId="204" fontId="18" fillId="3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204" fontId="18" fillId="30" borderId="11" xfId="0" applyNumberFormat="1" applyFont="1" applyFill="1" applyBorder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20" fillId="0" borderId="11" xfId="0" applyNumberFormat="1" applyFont="1" applyBorder="1" applyAlignment="1">
      <alignment horizontal="center" vertical="center" wrapText="1"/>
    </xf>
    <xf numFmtId="204" fontId="18" fillId="0" borderId="11" xfId="0" applyNumberFormat="1" applyFont="1" applyBorder="1" applyAlignment="1">
      <alignment horizontal="center" vertical="center" wrapText="1"/>
    </xf>
    <xf numFmtId="204" fontId="18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20" fillId="0" borderId="11" xfId="0" applyNumberFormat="1" applyFont="1" applyFill="1" applyBorder="1" applyAlignment="1">
      <alignment horizontal="center" vertical="center" wrapText="1" shrinkToFit="1"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>
      <alignment horizontal="center" vertical="center" wrapText="1"/>
      <protection/>
    </xf>
    <xf numFmtId="202" fontId="9" fillId="0" borderId="11" xfId="58" applyNumberFormat="1" applyFont="1" applyFill="1" applyBorder="1" applyAlignment="1">
      <alignment horizontal="center" vertical="center" wrapText="1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2" xfId="58" applyNumberFormat="1" applyFont="1" applyFill="1" applyBorder="1" applyAlignment="1">
      <alignment horizontal="center" vertical="center" wrapText="1"/>
      <protection/>
    </xf>
    <xf numFmtId="204" fontId="9" fillId="0" borderId="13" xfId="58" applyNumberFormat="1" applyFont="1" applyFill="1" applyBorder="1" applyAlignment="1">
      <alignment horizontal="center" vertical="center" wrapText="1"/>
      <protection/>
    </xf>
    <xf numFmtId="204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58" applyFont="1" applyFill="1" applyBorder="1" applyAlignment="1">
      <alignment horizontal="center" vertical="center"/>
      <protection/>
    </xf>
    <xf numFmtId="202" fontId="9" fillId="0" borderId="11" xfId="58" applyNumberFormat="1" applyFont="1" applyFill="1" applyBorder="1" applyAlignment="1">
      <alignment horizontal="center" vertical="center"/>
      <protection/>
    </xf>
    <xf numFmtId="49" fontId="10" fillId="30" borderId="11" xfId="0" applyNumberFormat="1" applyFont="1" applyFill="1" applyBorder="1" applyAlignment="1" applyProtection="1">
      <alignment horizontal="center" vertical="top"/>
      <protection hidden="1"/>
    </xf>
    <xf numFmtId="0" fontId="10" fillId="30" borderId="11" xfId="0" applyFont="1" applyFill="1" applyBorder="1" applyAlignment="1" applyProtection="1">
      <alignment horizontal="center" vertical="top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9" fillId="30" borderId="11" xfId="56" applyFont="1" applyFill="1" applyBorder="1" applyAlignment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11" xfId="0" applyFont="1" applyFill="1" applyBorder="1" applyAlignment="1" applyProtection="1">
      <alignment horizontal="center" vertical="top"/>
      <protection hidden="1"/>
    </xf>
    <xf numFmtId="0" fontId="9" fillId="30" borderId="14" xfId="58" applyFont="1" applyFill="1" applyBorder="1" applyAlignment="1" quotePrefix="1">
      <alignment horizontal="center" wrapText="1"/>
      <protection/>
    </xf>
    <xf numFmtId="0" fontId="9" fillId="30" borderId="14" xfId="58" applyFont="1" applyFill="1" applyBorder="1" applyAlignment="1">
      <alignment wrapText="1"/>
      <protection/>
    </xf>
    <xf numFmtId="0" fontId="9" fillId="30" borderId="11" xfId="58" applyFont="1" applyFill="1" applyBorder="1" applyAlignment="1" quotePrefix="1">
      <alignment horizontal="center" wrapText="1"/>
      <protection/>
    </xf>
    <xf numFmtId="0" fontId="9" fillId="30" borderId="15" xfId="58" applyFont="1" applyFill="1" applyBorder="1" applyAlignment="1" quotePrefix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0" fontId="9" fillId="30" borderId="15" xfId="58" applyFont="1" applyFill="1" applyBorder="1" applyAlignment="1">
      <alignment wrapText="1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Font="1" applyFill="1" applyBorder="1">
      <alignment/>
      <protection/>
    </xf>
    <xf numFmtId="0" fontId="9" fillId="30" borderId="11" xfId="58" applyFont="1" applyFill="1" applyBorder="1" applyAlignment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1" xfId="58" applyFont="1" applyFill="1" applyBorder="1" applyAlignment="1" quotePrefix="1">
      <alignment horizontal="center" wrapText="1"/>
      <protection/>
    </xf>
    <xf numFmtId="0" fontId="9" fillId="0" borderId="11" xfId="58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top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 quotePrefix="1">
      <alignment horizontal="center" vertical="center"/>
      <protection/>
    </xf>
    <xf numFmtId="0" fontId="9" fillId="0" borderId="11" xfId="58" applyFont="1" applyFill="1" applyBorder="1" applyAlignment="1">
      <alignment vertical="center" wrapText="1"/>
      <protection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58" applyNumberFormat="1" applyFont="1" applyFill="1" applyBorder="1" applyAlignment="1" quotePrefix="1">
      <alignment horizontal="center" wrapText="1"/>
      <protection/>
    </xf>
    <xf numFmtId="204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/>
      <protection hidden="1"/>
    </xf>
    <xf numFmtId="202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/>
    </xf>
    <xf numFmtId="20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4" xfId="0" applyNumberFormat="1" applyFont="1" applyFill="1" applyBorder="1" applyAlignment="1">
      <alignment horizontal="center" vertical="center" wrapText="1"/>
    </xf>
    <xf numFmtId="204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>
      <alignment horizontal="center" vertical="center" wrapText="1"/>
    </xf>
    <xf numFmtId="204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0" applyFont="1" applyFill="1" applyBorder="1" applyAlignment="1" applyProtection="1">
      <alignment horizontal="left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/>
    </xf>
    <xf numFmtId="204" fontId="18" fillId="30" borderId="11" xfId="0" applyNumberFormat="1" applyFont="1" applyFill="1" applyBorder="1" applyAlignment="1" applyProtection="1">
      <alignment horizontal="center" vertical="center"/>
      <protection hidden="1"/>
    </xf>
    <xf numFmtId="204" fontId="18" fillId="30" borderId="11" xfId="0" applyNumberFormat="1" applyFont="1" applyFill="1" applyBorder="1" applyAlignment="1">
      <alignment horizontal="center" vertical="center"/>
    </xf>
    <xf numFmtId="0" fontId="23" fillId="30" borderId="0" xfId="0" applyFont="1" applyFill="1" applyAlignment="1">
      <alignment horizontal="center" vertical="center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212" fontId="20" fillId="30" borderId="11" xfId="0" applyNumberFormat="1" applyFont="1" applyFill="1" applyBorder="1" applyAlignment="1" applyProtection="1">
      <alignment horizontal="center" vertical="center"/>
      <protection hidden="1"/>
    </xf>
    <xf numFmtId="204" fontId="20" fillId="30" borderId="11" xfId="0" applyNumberFormat="1" applyFont="1" applyFill="1" applyBorder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212" fontId="18" fillId="30" borderId="11" xfId="0" applyNumberFormat="1" applyFont="1" applyFill="1" applyBorder="1" applyAlignment="1" applyProtection="1">
      <alignment horizontal="center" vertical="center"/>
      <protection hidden="1"/>
    </xf>
    <xf numFmtId="0" fontId="23" fillId="30" borderId="0" xfId="0" applyFont="1" applyFill="1" applyAlignment="1">
      <alignment/>
    </xf>
    <xf numFmtId="0" fontId="14" fillId="30" borderId="11" xfId="0" applyFont="1" applyFill="1" applyBorder="1" applyAlignment="1" applyProtection="1">
      <alignment horizontal="center" vertical="center"/>
      <protection hidden="1"/>
    </xf>
    <xf numFmtId="212" fontId="24" fillId="30" borderId="11" xfId="0" applyNumberFormat="1" applyFont="1" applyFill="1" applyBorder="1" applyAlignment="1" applyProtection="1">
      <alignment horizontal="center" vertical="center"/>
      <protection hidden="1"/>
    </xf>
    <xf numFmtId="204" fontId="24" fillId="30" borderId="11" xfId="0" applyNumberFormat="1" applyFont="1" applyFill="1" applyBorder="1" applyAlignment="1">
      <alignment horizontal="center" vertical="center"/>
    </xf>
    <xf numFmtId="0" fontId="25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26" fillId="30" borderId="0" xfId="0" applyFont="1" applyFill="1" applyAlignment="1">
      <alignment/>
    </xf>
    <xf numFmtId="0" fontId="10" fillId="30" borderId="0" xfId="0" applyFont="1" applyFill="1" applyAlignment="1">
      <alignment/>
    </xf>
    <xf numFmtId="0" fontId="9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10" fillId="30" borderId="11" xfId="0" applyFont="1" applyFill="1" applyBorder="1" applyAlignment="1" applyProtection="1">
      <alignment horizontal="center" vertical="top" wrapText="1"/>
      <protection hidden="1"/>
    </xf>
    <xf numFmtId="0" fontId="26" fillId="30" borderId="0" xfId="0" applyFont="1" applyFill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203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0" xfId="0" applyFont="1" applyFill="1" applyAlignment="1">
      <alignment vertical="center"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212" fontId="17" fillId="30" borderId="11" xfId="0" applyNumberFormat="1" applyFont="1" applyFill="1" applyBorder="1" applyAlignment="1" applyProtection="1">
      <alignment horizontal="center" vertical="center"/>
      <protection hidden="1"/>
    </xf>
    <xf numFmtId="204" fontId="17" fillId="30" borderId="11" xfId="0" applyNumberFormat="1" applyFont="1" applyFill="1" applyBorder="1" applyAlignment="1">
      <alignment horizontal="center" vertical="center"/>
    </xf>
    <xf numFmtId="0" fontId="22" fillId="30" borderId="0" xfId="0" applyFont="1" applyFill="1" applyAlignment="1">
      <alignment/>
    </xf>
    <xf numFmtId="10" fontId="10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0" fillId="30" borderId="11" xfId="0" applyNumberFormat="1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wrapText="1"/>
    </xf>
    <xf numFmtId="0" fontId="18" fillId="30" borderId="11" xfId="0" applyFont="1" applyFill="1" applyBorder="1" applyAlignment="1" quotePrefix="1">
      <alignment horizontal="center"/>
    </xf>
    <xf numFmtId="0" fontId="18" fillId="30" borderId="11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0" fontId="9" fillId="30" borderId="11" xfId="0" applyFont="1" applyFill="1" applyBorder="1" applyAlignment="1">
      <alignment wrapText="1"/>
    </xf>
    <xf numFmtId="0" fontId="10" fillId="30" borderId="11" xfId="0" applyFont="1" applyFill="1" applyBorder="1" applyAlignment="1" quotePrefix="1">
      <alignment horizontal="center" vertical="center"/>
    </xf>
    <xf numFmtId="0" fontId="10" fillId="30" borderId="11" xfId="0" applyFont="1" applyFill="1" applyBorder="1" applyAlignment="1">
      <alignment vertical="center" wrapText="1"/>
    </xf>
    <xf numFmtId="0" fontId="18" fillId="30" borderId="11" xfId="0" applyFont="1" applyFill="1" applyBorder="1" applyAlignment="1" quotePrefix="1">
      <alignment horizontal="center" vertical="center"/>
    </xf>
    <xf numFmtId="0" fontId="18" fillId="30" borderId="11" xfId="0" applyFont="1" applyFill="1" applyBorder="1" applyAlignment="1">
      <alignment wrapText="1"/>
    </xf>
    <xf numFmtId="0" fontId="18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 vertical="center"/>
    </xf>
    <xf numFmtId="49" fontId="117" fillId="30" borderId="11" xfId="0" applyNumberFormat="1" applyFont="1" applyFill="1" applyBorder="1" applyAlignment="1" applyProtection="1">
      <alignment horizontal="right" vertical="top"/>
      <protection/>
    </xf>
    <xf numFmtId="0" fontId="117" fillId="30" borderId="11" xfId="0" applyFont="1" applyFill="1" applyBorder="1" applyAlignment="1" applyProtection="1">
      <alignment horizontal="left" vertical="top" wrapText="1"/>
      <protection/>
    </xf>
    <xf numFmtId="204" fontId="117" fillId="30" borderId="11" xfId="0" applyNumberFormat="1" applyFont="1" applyFill="1" applyBorder="1" applyAlignment="1">
      <alignment horizontal="right" wrapText="1" shrinkToFit="1"/>
    </xf>
    <xf numFmtId="204" fontId="117" fillId="30" borderId="11" xfId="0" applyNumberFormat="1" applyFont="1" applyFill="1" applyBorder="1" applyAlignment="1">
      <alignment/>
    </xf>
    <xf numFmtId="0" fontId="118" fillId="30" borderId="11" xfId="0" applyFont="1" applyFill="1" applyBorder="1" applyAlignment="1">
      <alignment/>
    </xf>
    <xf numFmtId="204" fontId="117" fillId="30" borderId="11" xfId="0" applyNumberFormat="1" applyFont="1" applyFill="1" applyBorder="1" applyAlignment="1">
      <alignment horizontal="right"/>
    </xf>
    <xf numFmtId="204" fontId="119" fillId="30" borderId="11" xfId="0" applyNumberFormat="1" applyFont="1" applyFill="1" applyBorder="1" applyAlignment="1">
      <alignment horizontal="center" vertical="center" wrapText="1" shrinkToFit="1"/>
    </xf>
    <xf numFmtId="212" fontId="119" fillId="30" borderId="11" xfId="0" applyNumberFormat="1" applyFont="1" applyFill="1" applyBorder="1" applyAlignment="1" applyProtection="1">
      <alignment horizontal="center" vertical="center"/>
      <protection hidden="1"/>
    </xf>
    <xf numFmtId="4" fontId="119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>
      <alignment horizontal="center" vertical="center"/>
    </xf>
    <xf numFmtId="0" fontId="118" fillId="30" borderId="0" xfId="0" applyFont="1" applyFill="1" applyAlignment="1">
      <alignment/>
    </xf>
    <xf numFmtId="204" fontId="119" fillId="30" borderId="11" xfId="0" applyNumberFormat="1" applyFont="1" applyFill="1" applyBorder="1" applyAlignment="1">
      <alignment horizontal="center" wrapText="1" shrinkToFit="1"/>
    </xf>
    <xf numFmtId="212" fontId="119" fillId="30" borderId="11" xfId="0" applyNumberFormat="1" applyFont="1" applyFill="1" applyBorder="1" applyAlignment="1" applyProtection="1">
      <alignment horizontal="center"/>
      <protection hidden="1"/>
    </xf>
    <xf numFmtId="4" fontId="119" fillId="30" borderId="11" xfId="0" applyNumberFormat="1" applyFont="1" applyFill="1" applyBorder="1" applyAlignment="1" applyProtection="1">
      <alignment horizontal="center"/>
      <protection hidden="1"/>
    </xf>
    <xf numFmtId="204" fontId="119" fillId="30" borderId="11" xfId="0" applyNumberFormat="1" applyFont="1" applyFill="1" applyBorder="1" applyAlignment="1">
      <alignment horizontal="center"/>
    </xf>
    <xf numFmtId="204" fontId="120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121" fillId="30" borderId="11" xfId="0" applyNumberFormat="1" applyFont="1" applyFill="1" applyBorder="1" applyAlignment="1">
      <alignment horizontal="center" vertical="center" wrapText="1" shrinkToFit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4" fontId="121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0" fontId="116" fillId="30" borderId="0" xfId="0" applyFont="1" applyFill="1" applyAlignment="1">
      <alignment/>
    </xf>
    <xf numFmtId="203" fontId="122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23" fillId="0" borderId="11" xfId="0" applyNumberFormat="1" applyFont="1" applyFill="1" applyBorder="1" applyAlignment="1" applyProtection="1">
      <alignment horizontal="center" vertical="center"/>
      <protection hidden="1"/>
    </xf>
    <xf numFmtId="0" fontId="123" fillId="0" borderId="11" xfId="0" applyFont="1" applyFill="1" applyBorder="1" applyAlignment="1" applyProtection="1">
      <alignment horizontal="left" vertical="top" wrapText="1"/>
      <protection hidden="1"/>
    </xf>
    <xf numFmtId="204" fontId="12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3" fillId="0" borderId="11" xfId="0" applyNumberFormat="1" applyFont="1" applyFill="1" applyBorder="1" applyAlignment="1" applyProtection="1">
      <alignment horizontal="center" vertical="center"/>
      <protection hidden="1"/>
    </xf>
    <xf numFmtId="204" fontId="124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4" fillId="0" borderId="11" xfId="0" applyNumberFormat="1" applyFont="1" applyFill="1" applyBorder="1" applyAlignment="1">
      <alignment horizontal="center" vertical="center" wrapText="1"/>
    </xf>
    <xf numFmtId="0" fontId="125" fillId="0" borderId="0" xfId="0" applyFont="1" applyFill="1" applyAlignment="1">
      <alignment/>
    </xf>
    <xf numFmtId="203" fontId="120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2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0" fillId="0" borderId="11" xfId="0" applyNumberFormat="1" applyFont="1" applyFill="1" applyBorder="1" applyAlignment="1" applyProtection="1">
      <alignment horizontal="center" vertical="center"/>
      <protection hidden="1"/>
    </xf>
    <xf numFmtId="204" fontId="126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6" fillId="0" borderId="11" xfId="0" applyNumberFormat="1" applyFont="1" applyFill="1" applyBorder="1" applyAlignment="1">
      <alignment horizontal="center" vertical="center" wrapText="1"/>
    </xf>
    <xf numFmtId="204" fontId="104" fillId="30" borderId="18" xfId="0" applyNumberFormat="1" applyFont="1" applyFill="1" applyBorder="1" applyAlignment="1" applyProtection="1">
      <alignment horizontal="right" wrapText="1"/>
      <protection hidden="1"/>
    </xf>
    <xf numFmtId="0" fontId="101" fillId="30" borderId="19" xfId="0" applyFont="1" applyFill="1" applyBorder="1" applyAlignment="1">
      <alignment wrapText="1"/>
    </xf>
    <xf numFmtId="0" fontId="114" fillId="0" borderId="0" xfId="0" applyFont="1" applyBorder="1" applyAlignment="1" applyProtection="1">
      <alignment horizontal="center" vertical="center" wrapText="1" shrinkToFit="1"/>
      <protection locked="0"/>
    </xf>
    <xf numFmtId="0" fontId="97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01" fillId="30" borderId="0" xfId="0" applyFont="1" applyFill="1" applyBorder="1" applyAlignment="1">
      <alignment/>
    </xf>
    <xf numFmtId="0" fontId="101" fillId="0" borderId="0" xfId="0" applyFont="1" applyBorder="1" applyAlignment="1">
      <alignment/>
    </xf>
    <xf numFmtId="0" fontId="104" fillId="0" borderId="0" xfId="0" applyFont="1" applyBorder="1" applyAlignment="1" applyProtection="1">
      <alignment vertical="center"/>
      <protection locked="0"/>
    </xf>
    <xf numFmtId="0" fontId="104" fillId="0" borderId="0" xfId="0" applyFont="1" applyBorder="1" applyAlignment="1" applyProtection="1">
      <alignment/>
      <protection locked="0"/>
    </xf>
    <xf numFmtId="0" fontId="104" fillId="30" borderId="0" xfId="0" applyFont="1" applyFill="1" applyBorder="1" applyAlignment="1" applyProtection="1">
      <alignment/>
      <protection locked="0"/>
    </xf>
    <xf numFmtId="0" fontId="103" fillId="30" borderId="0" xfId="0" applyFont="1" applyFill="1" applyBorder="1" applyAlignment="1" applyProtection="1">
      <alignment vertical="center"/>
      <protection locked="0"/>
    </xf>
    <xf numFmtId="0" fontId="96" fillId="30" borderId="0" xfId="0" applyFont="1" applyFill="1" applyBorder="1" applyAlignment="1" applyProtection="1">
      <alignment vertical="center"/>
      <protection locked="0"/>
    </xf>
    <xf numFmtId="0" fontId="97" fillId="30" borderId="0" xfId="0" applyFont="1" applyFill="1" applyBorder="1" applyAlignment="1">
      <alignment vertical="center"/>
    </xf>
    <xf numFmtId="0" fontId="97" fillId="30" borderId="0" xfId="0" applyFont="1" applyFill="1" applyBorder="1" applyAlignment="1">
      <alignment/>
    </xf>
    <xf numFmtId="0" fontId="100" fillId="30" borderId="0" xfId="0" applyFont="1" applyFill="1" applyBorder="1" applyAlignment="1">
      <alignment/>
    </xf>
    <xf numFmtId="0" fontId="104" fillId="30" borderId="0" xfId="0" applyFont="1" applyFill="1" applyBorder="1" applyAlignment="1">
      <alignment wrapText="1"/>
    </xf>
    <xf numFmtId="0" fontId="100" fillId="0" borderId="0" xfId="0" applyFont="1" applyFill="1" applyBorder="1" applyAlignment="1">
      <alignment/>
    </xf>
    <xf numFmtId="0" fontId="103" fillId="30" borderId="0" xfId="0" applyFont="1" applyFill="1" applyBorder="1" applyAlignment="1">
      <alignment wrapText="1"/>
    </xf>
    <xf numFmtId="0" fontId="104" fillId="0" borderId="0" xfId="0" applyFont="1" applyFill="1" applyBorder="1" applyAlignment="1">
      <alignment/>
    </xf>
    <xf numFmtId="0" fontId="101" fillId="30" borderId="0" xfId="0" applyFont="1" applyFill="1" applyBorder="1" applyAlignment="1">
      <alignment wrapText="1"/>
    </xf>
    <xf numFmtId="0" fontId="101" fillId="0" borderId="0" xfId="0" applyFont="1" applyFill="1" applyBorder="1" applyAlignment="1">
      <alignment wrapText="1"/>
    </xf>
    <xf numFmtId="0" fontId="101" fillId="0" borderId="0" xfId="0" applyFont="1" applyFill="1" applyBorder="1" applyAlignment="1">
      <alignment/>
    </xf>
    <xf numFmtId="0" fontId="101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0" fillId="0" borderId="19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49" fontId="123" fillId="0" borderId="11" xfId="0" applyNumberFormat="1" applyFont="1" applyFill="1" applyBorder="1" applyAlignment="1" applyProtection="1">
      <alignment horizontal="center" vertical="center"/>
      <protection hidden="1"/>
    </xf>
    <xf numFmtId="0" fontId="123" fillId="0" borderId="11" xfId="0" applyFont="1" applyFill="1" applyBorder="1" applyAlignment="1" applyProtection="1">
      <alignment horizontal="left" vertical="center" wrapText="1"/>
      <protection hidden="1"/>
    </xf>
    <xf numFmtId="0" fontId="123" fillId="0" borderId="11" xfId="0" applyFont="1" applyFill="1" applyBorder="1" applyAlignment="1" applyProtection="1">
      <alignment horizontal="center" vertical="center" wrapText="1"/>
      <protection hidden="1"/>
    </xf>
    <xf numFmtId="204" fontId="12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3" fillId="0" borderId="11" xfId="0" applyNumberFormat="1" applyFont="1" applyFill="1" applyBorder="1" applyAlignment="1">
      <alignment horizontal="center" vertical="center" wrapText="1"/>
    </xf>
    <xf numFmtId="215" fontId="127" fillId="30" borderId="11" xfId="69" applyNumberFormat="1" applyFont="1" applyFill="1" applyBorder="1" applyAlignment="1" applyProtection="1">
      <alignment horizontal="center" vertical="center"/>
      <protection hidden="1" locked="0"/>
    </xf>
    <xf numFmtId="0" fontId="122" fillId="30" borderId="11" xfId="0" applyFont="1" applyFill="1" applyBorder="1" applyAlignment="1" applyProtection="1">
      <alignment horizontal="center" vertical="center" wrapText="1"/>
      <protection hidden="1"/>
    </xf>
    <xf numFmtId="0" fontId="128" fillId="30" borderId="11" xfId="0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vertical="top" wrapText="1"/>
      <protection locked="0"/>
    </xf>
    <xf numFmtId="0" fontId="122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28" fillId="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locked="0"/>
    </xf>
    <xf numFmtId="0" fontId="0" fillId="3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22" fillId="0" borderId="11" xfId="0" applyNumberFormat="1" applyFont="1" applyFill="1" applyBorder="1" applyAlignment="1" applyProtection="1">
      <alignment horizontal="center" vertical="center"/>
      <protection hidden="1"/>
    </xf>
    <xf numFmtId="0" fontId="129" fillId="0" borderId="11" xfId="0" applyFont="1" applyFill="1" applyBorder="1" applyAlignment="1">
      <alignment horizontal="center" vertical="center"/>
    </xf>
    <xf numFmtId="0" fontId="128" fillId="0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showZeros="0" view="pageBreakPreview" zoomScale="75" zoomScaleNormal="75" zoomScaleSheetLayoutView="75" zoomScalePageLayoutView="0" workbookViewId="0" topLeftCell="A1">
      <pane xSplit="2" ySplit="4" topLeftCell="C18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K2"/>
    </sheetView>
  </sheetViews>
  <sheetFormatPr defaultColWidth="9.00390625" defaultRowHeight="12.75"/>
  <cols>
    <col min="1" max="1" width="15.625" style="1" customWidth="1"/>
    <col min="2" max="2" width="64.625" style="1" customWidth="1"/>
    <col min="3" max="3" width="15.125" style="42" customWidth="1"/>
    <col min="4" max="4" width="16.875" style="42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20.375" style="4" customWidth="1"/>
    <col min="11" max="11" width="21.375" style="4" customWidth="1"/>
    <col min="12" max="16384" width="9.125" style="1" customWidth="1"/>
  </cols>
  <sheetData>
    <row r="1" spans="5:11" s="42" customFormat="1" ht="82.5" customHeight="1">
      <c r="E1" s="132"/>
      <c r="F1" s="132"/>
      <c r="G1" s="132"/>
      <c r="H1" s="451" t="s">
        <v>420</v>
      </c>
      <c r="I1" s="451"/>
      <c r="J1" s="451"/>
      <c r="K1" s="451"/>
    </row>
    <row r="2" spans="1:11" s="42" customFormat="1" ht="48" customHeight="1">
      <c r="A2" s="459" t="s">
        <v>418</v>
      </c>
      <c r="B2" s="459"/>
      <c r="C2" s="459"/>
      <c r="D2" s="459"/>
      <c r="E2" s="459"/>
      <c r="F2" s="459"/>
      <c r="G2" s="459"/>
      <c r="H2" s="459"/>
      <c r="I2" s="459"/>
      <c r="J2" s="459"/>
      <c r="K2" s="460"/>
    </row>
    <row r="3" spans="1:11" s="236" customFormat="1" ht="87.75" customHeight="1">
      <c r="A3" s="455" t="s">
        <v>1</v>
      </c>
      <c r="B3" s="455" t="s">
        <v>2</v>
      </c>
      <c r="C3" s="457" t="s">
        <v>404</v>
      </c>
      <c r="D3" s="457" t="s">
        <v>402</v>
      </c>
      <c r="E3" s="457" t="s">
        <v>403</v>
      </c>
      <c r="F3" s="457" t="s">
        <v>397</v>
      </c>
      <c r="G3" s="457" t="s">
        <v>405</v>
      </c>
      <c r="H3" s="463" t="s">
        <v>312</v>
      </c>
      <c r="I3" s="453" t="s">
        <v>309</v>
      </c>
      <c r="J3" s="454"/>
      <c r="K3" s="134" t="s">
        <v>406</v>
      </c>
    </row>
    <row r="4" spans="1:11" s="236" customFormat="1" ht="80.25" customHeight="1">
      <c r="A4" s="456"/>
      <c r="B4" s="456"/>
      <c r="C4" s="456"/>
      <c r="D4" s="458"/>
      <c r="E4" s="456"/>
      <c r="F4" s="456"/>
      <c r="G4" s="456"/>
      <c r="H4" s="464"/>
      <c r="I4" s="133" t="s">
        <v>310</v>
      </c>
      <c r="J4" s="133" t="s">
        <v>311</v>
      </c>
      <c r="K4" s="135" t="s">
        <v>390</v>
      </c>
    </row>
    <row r="5" spans="1:11" s="42" customFormat="1" ht="20.25" customHeight="1">
      <c r="A5" s="136">
        <v>1</v>
      </c>
      <c r="B5" s="136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38" t="s">
        <v>372</v>
      </c>
      <c r="I5" s="138" t="s">
        <v>373</v>
      </c>
      <c r="J5" s="138" t="s">
        <v>374</v>
      </c>
      <c r="K5" s="139" t="s">
        <v>375</v>
      </c>
    </row>
    <row r="6" spans="1:11" s="42" customFormat="1" ht="23.25" customHeight="1">
      <c r="A6" s="465" t="s">
        <v>17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</row>
    <row r="7" spans="1:11" s="239" customFormat="1" ht="22.5" customHeight="1">
      <c r="A7" s="141">
        <v>10000000</v>
      </c>
      <c r="B7" s="142" t="s">
        <v>3</v>
      </c>
      <c r="C7" s="177">
        <f>C8+C11+C17+C25</f>
        <v>27679.6</v>
      </c>
      <c r="D7" s="177">
        <f>D8+D11+D17+D25</f>
        <v>134642.5</v>
      </c>
      <c r="E7" s="177">
        <f>E8+E11+E17+E25</f>
        <v>134642.5</v>
      </c>
      <c r="F7" s="177">
        <f>F8+F11+F17+F25</f>
        <v>30447.6</v>
      </c>
      <c r="G7" s="177">
        <f>G8+G11+G17+G25</f>
        <v>37965.4</v>
      </c>
      <c r="H7" s="237">
        <f>G7-F7</f>
        <v>7517.800000000003</v>
      </c>
      <c r="I7" s="237">
        <f>IF(E7=0,0,G7/E7*100)</f>
        <v>28.19718885195982</v>
      </c>
      <c r="J7" s="237">
        <f>IF(F7=0,"",$G7/F7*100)</f>
        <v>124.6909444422549</v>
      </c>
      <c r="K7" s="238">
        <f>G7-C7</f>
        <v>10285.800000000003</v>
      </c>
    </row>
    <row r="8" spans="1:11" s="240" customFormat="1" ht="40.5">
      <c r="A8" s="143">
        <v>11000000</v>
      </c>
      <c r="B8" s="144" t="s">
        <v>4</v>
      </c>
      <c r="C8" s="178">
        <f>SUM(C9,C10)</f>
        <v>16955.8</v>
      </c>
      <c r="D8" s="178">
        <f>SUM(D9,D10)</f>
        <v>92026.40000000001</v>
      </c>
      <c r="E8" s="178">
        <f>SUM(E9,E10)</f>
        <v>92026.40000000001</v>
      </c>
      <c r="F8" s="178">
        <f>SUM(F9,F10)</f>
        <v>21297.5</v>
      </c>
      <c r="G8" s="178">
        <f>SUM(G9,G10)</f>
        <v>24137.6</v>
      </c>
      <c r="H8" s="237">
        <f aca="true" t="shared" si="0" ref="H8:H73">G8-F8</f>
        <v>2840.0999999999985</v>
      </c>
      <c r="I8" s="237">
        <f aca="true" t="shared" si="1" ref="I8:I73">IF(E8=0,0,G8/E8*100)</f>
        <v>26.228995157911207</v>
      </c>
      <c r="J8" s="237">
        <f aca="true" t="shared" si="2" ref="J8:J73">IF(F8=0,"",$G8/F8*100)</f>
        <v>113.33536800093907</v>
      </c>
      <c r="K8" s="238">
        <f aca="true" t="shared" si="3" ref="K8:K73">G8-C8</f>
        <v>7181.799999999999</v>
      </c>
    </row>
    <row r="9" spans="1:11" s="240" customFormat="1" ht="20.25">
      <c r="A9" s="145">
        <v>11010000</v>
      </c>
      <c r="B9" s="146" t="s">
        <v>47</v>
      </c>
      <c r="C9" s="179">
        <v>16955.5</v>
      </c>
      <c r="D9" s="179">
        <v>92025.8</v>
      </c>
      <c r="E9" s="234">
        <v>92025.8</v>
      </c>
      <c r="F9" s="234">
        <v>21296.9</v>
      </c>
      <c r="G9" s="234">
        <v>24130.1</v>
      </c>
      <c r="H9" s="241">
        <f t="shared" si="0"/>
        <v>2833.199999999997</v>
      </c>
      <c r="I9" s="241">
        <f t="shared" si="1"/>
        <v>26.221016280217068</v>
      </c>
      <c r="J9" s="241">
        <f t="shared" si="2"/>
        <v>113.30334461823082</v>
      </c>
      <c r="K9" s="242">
        <f t="shared" si="3"/>
        <v>7174.5999999999985</v>
      </c>
    </row>
    <row r="10" spans="1:11" s="240" customFormat="1" ht="20.25">
      <c r="A10" s="145">
        <v>11020000</v>
      </c>
      <c r="B10" s="146" t="s">
        <v>5</v>
      </c>
      <c r="C10" s="179">
        <v>0.3</v>
      </c>
      <c r="D10" s="179">
        <v>0.6</v>
      </c>
      <c r="E10" s="234">
        <v>0.6</v>
      </c>
      <c r="F10" s="234">
        <v>0.6</v>
      </c>
      <c r="G10" s="234">
        <v>7.5</v>
      </c>
      <c r="H10" s="241">
        <f t="shared" si="0"/>
        <v>6.9</v>
      </c>
      <c r="I10" s="241">
        <f t="shared" si="1"/>
        <v>1250</v>
      </c>
      <c r="J10" s="241">
        <f t="shared" si="2"/>
        <v>1250</v>
      </c>
      <c r="K10" s="242">
        <f t="shared" si="3"/>
        <v>7.2</v>
      </c>
    </row>
    <row r="11" spans="1:11" s="240" customFormat="1" ht="44.25" customHeight="1">
      <c r="A11" s="147">
        <v>13000000</v>
      </c>
      <c r="B11" s="148" t="s">
        <v>82</v>
      </c>
      <c r="C11" s="178">
        <f>SUM(C13,C14,C15,C16)</f>
        <v>1793.2</v>
      </c>
      <c r="D11" s="178">
        <f>SUM(D13,D14,D15,D16)</f>
        <v>5780.5</v>
      </c>
      <c r="E11" s="178">
        <f>SUM(E13,E14,E15,E16)</f>
        <v>5780.5</v>
      </c>
      <c r="F11" s="178">
        <f>SUM(F13,F14,F15,F16)</f>
        <v>991.5999999999999</v>
      </c>
      <c r="G11" s="178">
        <f>SUM(G13,G14,G15,G16)</f>
        <v>2247.7</v>
      </c>
      <c r="H11" s="237">
        <f t="shared" si="0"/>
        <v>1256.1</v>
      </c>
      <c r="I11" s="237">
        <f t="shared" si="1"/>
        <v>38.88417956924141</v>
      </c>
      <c r="J11" s="237">
        <f t="shared" si="2"/>
        <v>226.67406212182334</v>
      </c>
      <c r="K11" s="238">
        <f t="shared" si="3"/>
        <v>454.4999999999998</v>
      </c>
    </row>
    <row r="12" spans="1:11" s="240" customFormat="1" ht="30" customHeight="1" hidden="1">
      <c r="A12" s="149">
        <v>13010100</v>
      </c>
      <c r="B12" s="150" t="s">
        <v>157</v>
      </c>
      <c r="C12" s="180">
        <v>0</v>
      </c>
      <c r="D12" s="180"/>
      <c r="E12" s="180">
        <v>0</v>
      </c>
      <c r="F12" s="180"/>
      <c r="G12" s="180">
        <v>0</v>
      </c>
      <c r="H12" s="237">
        <f t="shared" si="0"/>
        <v>0</v>
      </c>
      <c r="I12" s="237">
        <f t="shared" si="1"/>
        <v>0</v>
      </c>
      <c r="J12" s="237">
        <f t="shared" si="2"/>
      </c>
      <c r="K12" s="242">
        <f t="shared" si="3"/>
        <v>0</v>
      </c>
    </row>
    <row r="13" spans="1:11" s="240" customFormat="1" ht="84" customHeight="1">
      <c r="A13" s="151">
        <v>13010100</v>
      </c>
      <c r="B13" s="152" t="s">
        <v>173</v>
      </c>
      <c r="C13" s="180">
        <v>432.1</v>
      </c>
      <c r="D13" s="180">
        <v>3080</v>
      </c>
      <c r="E13" s="180">
        <v>3080</v>
      </c>
      <c r="F13" s="180">
        <v>385.9</v>
      </c>
      <c r="G13" s="180">
        <v>876.9</v>
      </c>
      <c r="H13" s="241">
        <f t="shared" si="0"/>
        <v>491</v>
      </c>
      <c r="I13" s="241">
        <f t="shared" si="1"/>
        <v>28.470779220779217</v>
      </c>
      <c r="J13" s="241">
        <f t="shared" si="2"/>
        <v>227.23503498315628</v>
      </c>
      <c r="K13" s="242">
        <f t="shared" si="3"/>
        <v>444.79999999999995</v>
      </c>
    </row>
    <row r="14" spans="1:11" s="240" customFormat="1" ht="110.25" customHeight="1">
      <c r="A14" s="151">
        <v>13010200</v>
      </c>
      <c r="B14" s="152" t="s">
        <v>393</v>
      </c>
      <c r="C14" s="180">
        <v>1314.4</v>
      </c>
      <c r="D14" s="180">
        <v>2676.5</v>
      </c>
      <c r="E14" s="180">
        <v>2676.5</v>
      </c>
      <c r="F14" s="180">
        <v>599.9</v>
      </c>
      <c r="G14" s="180">
        <v>1349.3</v>
      </c>
      <c r="H14" s="241">
        <f t="shared" si="0"/>
        <v>749.4</v>
      </c>
      <c r="I14" s="241">
        <f t="shared" si="1"/>
        <v>50.41285260601531</v>
      </c>
      <c r="J14" s="241">
        <f t="shared" si="2"/>
        <v>224.92082013668946</v>
      </c>
      <c r="K14" s="242">
        <f t="shared" si="3"/>
        <v>34.899999999999864</v>
      </c>
    </row>
    <row r="15" spans="1:11" s="240" customFormat="1" ht="40.5" customHeight="1">
      <c r="A15" s="153" t="s">
        <v>185</v>
      </c>
      <c r="B15" s="154" t="s">
        <v>161</v>
      </c>
      <c r="C15" s="179">
        <v>5.4</v>
      </c>
      <c r="D15" s="179">
        <v>24</v>
      </c>
      <c r="E15" s="234">
        <v>24</v>
      </c>
      <c r="F15" s="234">
        <v>5.8</v>
      </c>
      <c r="G15" s="234">
        <v>6.1</v>
      </c>
      <c r="H15" s="241">
        <f t="shared" si="0"/>
        <v>0.2999999999999998</v>
      </c>
      <c r="I15" s="241">
        <f t="shared" si="1"/>
        <v>25.416666666666664</v>
      </c>
      <c r="J15" s="241">
        <f t="shared" si="2"/>
        <v>105.17241379310344</v>
      </c>
      <c r="K15" s="242">
        <f t="shared" si="3"/>
        <v>0.6999999999999993</v>
      </c>
    </row>
    <row r="16" spans="1:11" s="240" customFormat="1" ht="63.75" customHeight="1">
      <c r="A16" s="155">
        <v>13040100</v>
      </c>
      <c r="B16" s="156" t="s">
        <v>174</v>
      </c>
      <c r="C16" s="179">
        <v>41.3</v>
      </c>
      <c r="D16" s="179"/>
      <c r="E16" s="234">
        <v>0</v>
      </c>
      <c r="F16" s="234"/>
      <c r="G16" s="234">
        <v>15.4</v>
      </c>
      <c r="H16" s="241">
        <f t="shared" si="0"/>
        <v>15.4</v>
      </c>
      <c r="I16" s="241">
        <f t="shared" si="1"/>
        <v>0</v>
      </c>
      <c r="J16" s="241">
        <f t="shared" si="2"/>
      </c>
      <c r="K16" s="242">
        <f t="shared" si="3"/>
        <v>-25.9</v>
      </c>
    </row>
    <row r="17" spans="1:11" s="240" customFormat="1" ht="24" customHeight="1">
      <c r="A17" s="157">
        <v>14000000</v>
      </c>
      <c r="B17" s="158" t="s">
        <v>128</v>
      </c>
      <c r="C17" s="181">
        <f>SUM(C18+C20+C22)</f>
        <v>1248.5</v>
      </c>
      <c r="D17" s="181">
        <f>SUM(D18+D20+D22)</f>
        <v>6860</v>
      </c>
      <c r="E17" s="181">
        <f>SUM(E18+E20+E22)</f>
        <v>6860</v>
      </c>
      <c r="F17" s="181">
        <f>SUM(F18+F20+F22)</f>
        <v>1589.6999999999998</v>
      </c>
      <c r="G17" s="181">
        <f>SUM(G18+G20+G22)</f>
        <v>1784.8</v>
      </c>
      <c r="H17" s="237">
        <f t="shared" si="0"/>
        <v>195.10000000000014</v>
      </c>
      <c r="I17" s="237">
        <f t="shared" si="1"/>
        <v>26.01749271137026</v>
      </c>
      <c r="J17" s="237">
        <f t="shared" si="2"/>
        <v>112.27275586588665</v>
      </c>
      <c r="K17" s="238">
        <f t="shared" si="3"/>
        <v>536.3</v>
      </c>
    </row>
    <row r="18" spans="1:11" s="240" customFormat="1" ht="40.5">
      <c r="A18" s="159">
        <v>14020000</v>
      </c>
      <c r="B18" s="156" t="s">
        <v>129</v>
      </c>
      <c r="C18" s="179">
        <v>169.7</v>
      </c>
      <c r="D18" s="179">
        <v>98.2</v>
      </c>
      <c r="E18" s="234">
        <v>128.2</v>
      </c>
      <c r="F18" s="234">
        <v>54.5</v>
      </c>
      <c r="G18" s="234">
        <v>134.2</v>
      </c>
      <c r="H18" s="241">
        <f t="shared" si="0"/>
        <v>79.69999999999999</v>
      </c>
      <c r="I18" s="241">
        <f t="shared" si="1"/>
        <v>104.6801872074883</v>
      </c>
      <c r="J18" s="241">
        <f t="shared" si="2"/>
        <v>246.2385321100917</v>
      </c>
      <c r="K18" s="242">
        <f t="shared" si="3"/>
        <v>-35.5</v>
      </c>
    </row>
    <row r="19" spans="1:11" s="240" customFormat="1" ht="20.25">
      <c r="A19" s="159">
        <v>14021900</v>
      </c>
      <c r="B19" s="156" t="s">
        <v>130</v>
      </c>
      <c r="C19" s="179">
        <v>169.7</v>
      </c>
      <c r="D19" s="179">
        <v>98.2</v>
      </c>
      <c r="E19" s="234">
        <v>128.2</v>
      </c>
      <c r="F19" s="234">
        <v>54.5</v>
      </c>
      <c r="G19" s="234">
        <v>134.2</v>
      </c>
      <c r="H19" s="241">
        <f t="shared" si="0"/>
        <v>79.69999999999999</v>
      </c>
      <c r="I19" s="241">
        <f t="shared" si="1"/>
        <v>104.6801872074883</v>
      </c>
      <c r="J19" s="241">
        <f t="shared" si="2"/>
        <v>246.2385321100917</v>
      </c>
      <c r="K19" s="242">
        <f t="shared" si="3"/>
        <v>-35.5</v>
      </c>
    </row>
    <row r="20" spans="1:11" s="240" customFormat="1" ht="60.75">
      <c r="A20" s="159">
        <v>14030000</v>
      </c>
      <c r="B20" s="156" t="s">
        <v>131</v>
      </c>
      <c r="C20" s="179">
        <v>571.7</v>
      </c>
      <c r="D20" s="179">
        <v>2398.8</v>
      </c>
      <c r="E20" s="234">
        <v>2500.4</v>
      </c>
      <c r="F20" s="234">
        <v>701.3</v>
      </c>
      <c r="G20" s="234">
        <v>795.6</v>
      </c>
      <c r="H20" s="241">
        <f t="shared" si="0"/>
        <v>94.30000000000007</v>
      </c>
      <c r="I20" s="241">
        <f t="shared" si="1"/>
        <v>31.81890897456407</v>
      </c>
      <c r="J20" s="241">
        <f t="shared" si="2"/>
        <v>113.44645658063597</v>
      </c>
      <c r="K20" s="242">
        <f t="shared" si="3"/>
        <v>223.89999999999998</v>
      </c>
    </row>
    <row r="21" spans="1:11" s="240" customFormat="1" ht="20.25">
      <c r="A21" s="159">
        <v>14031900</v>
      </c>
      <c r="B21" s="156" t="s">
        <v>130</v>
      </c>
      <c r="C21" s="179">
        <v>571.7</v>
      </c>
      <c r="D21" s="179">
        <v>2398.8</v>
      </c>
      <c r="E21" s="234">
        <v>2500.4</v>
      </c>
      <c r="F21" s="234">
        <v>701.3</v>
      </c>
      <c r="G21" s="234">
        <v>795.6</v>
      </c>
      <c r="H21" s="241">
        <f t="shared" si="0"/>
        <v>94.30000000000007</v>
      </c>
      <c r="I21" s="241">
        <f t="shared" si="1"/>
        <v>31.81890897456407</v>
      </c>
      <c r="J21" s="241">
        <f t="shared" si="2"/>
        <v>113.44645658063597</v>
      </c>
      <c r="K21" s="242">
        <f t="shared" si="3"/>
        <v>223.89999999999998</v>
      </c>
    </row>
    <row r="22" spans="1:11" s="240" customFormat="1" ht="67.5" customHeight="1">
      <c r="A22" s="160">
        <v>14040000</v>
      </c>
      <c r="B22" s="161" t="s">
        <v>56</v>
      </c>
      <c r="C22" s="179">
        <v>507.1</v>
      </c>
      <c r="D22" s="179">
        <v>4363</v>
      </c>
      <c r="E22" s="234">
        <f>SUM(E23:E24)</f>
        <v>4231.4</v>
      </c>
      <c r="F22" s="234">
        <v>833.9</v>
      </c>
      <c r="G22" s="234">
        <f>SUM(G23:G24)</f>
        <v>855</v>
      </c>
      <c r="H22" s="241">
        <f t="shared" si="0"/>
        <v>21.100000000000023</v>
      </c>
      <c r="I22" s="241">
        <f t="shared" si="1"/>
        <v>20.206078366498087</v>
      </c>
      <c r="J22" s="241">
        <f t="shared" si="2"/>
        <v>102.53027941000121</v>
      </c>
      <c r="K22" s="242">
        <f t="shared" si="3"/>
        <v>347.9</v>
      </c>
    </row>
    <row r="23" spans="1:11" s="240" customFormat="1" ht="141.75">
      <c r="A23" s="156">
        <v>14040100</v>
      </c>
      <c r="B23" s="156" t="s">
        <v>377</v>
      </c>
      <c r="C23" s="179"/>
      <c r="D23" s="179">
        <v>2990.5</v>
      </c>
      <c r="E23" s="234">
        <v>2858.9</v>
      </c>
      <c r="F23" s="234">
        <v>515.8</v>
      </c>
      <c r="G23" s="234">
        <v>490.1</v>
      </c>
      <c r="H23" s="241">
        <f t="shared" si="0"/>
        <v>-25.699999999999932</v>
      </c>
      <c r="I23" s="241">
        <f t="shared" si="1"/>
        <v>17.14295708139494</v>
      </c>
      <c r="J23" s="241">
        <f t="shared" si="2"/>
        <v>95.01744862349749</v>
      </c>
      <c r="K23" s="242">
        <f t="shared" si="3"/>
        <v>490.1</v>
      </c>
    </row>
    <row r="24" spans="1:11" s="240" customFormat="1" ht="105" customHeight="1">
      <c r="A24" s="156">
        <v>14040200</v>
      </c>
      <c r="B24" s="156" t="s">
        <v>378</v>
      </c>
      <c r="C24" s="181">
        <v>0</v>
      </c>
      <c r="D24" s="181">
        <v>1372.5</v>
      </c>
      <c r="E24" s="235">
        <v>1372.5</v>
      </c>
      <c r="F24" s="235">
        <v>318.1</v>
      </c>
      <c r="G24" s="235">
        <v>364.9</v>
      </c>
      <c r="H24" s="237">
        <f t="shared" si="0"/>
        <v>46.799999999999955</v>
      </c>
      <c r="I24" s="237">
        <f t="shared" si="1"/>
        <v>26.586520947176684</v>
      </c>
      <c r="J24" s="237">
        <f t="shared" si="2"/>
        <v>114.71235460546995</v>
      </c>
      <c r="K24" s="238">
        <f t="shared" si="3"/>
        <v>364.9</v>
      </c>
    </row>
    <row r="25" spans="1:11" s="240" customFormat="1" ht="20.25">
      <c r="A25" s="147">
        <v>18000000</v>
      </c>
      <c r="B25" s="148" t="s">
        <v>57</v>
      </c>
      <c r="C25" s="181">
        <f>C26+C36+C39</f>
        <v>7682.1</v>
      </c>
      <c r="D25" s="181">
        <f>D26+D36+D39</f>
        <v>29975.6</v>
      </c>
      <c r="E25" s="181">
        <f>E26+E36+E39</f>
        <v>29975.6</v>
      </c>
      <c r="F25" s="181">
        <f>F26+F36+F39</f>
        <v>6568.8</v>
      </c>
      <c r="G25" s="181">
        <f>G26+G36+G39</f>
        <v>9795.300000000001</v>
      </c>
      <c r="H25" s="237">
        <f t="shared" si="0"/>
        <v>3226.500000000001</v>
      </c>
      <c r="I25" s="237">
        <f t="shared" si="1"/>
        <v>32.67757776324744</v>
      </c>
      <c r="J25" s="237">
        <f t="shared" si="2"/>
        <v>149.11856046766533</v>
      </c>
      <c r="K25" s="238">
        <f t="shared" si="3"/>
        <v>2113.2000000000007</v>
      </c>
    </row>
    <row r="26" spans="1:11" s="240" customFormat="1" ht="20.25">
      <c r="A26" s="149">
        <v>18010000</v>
      </c>
      <c r="B26" s="154" t="s">
        <v>58</v>
      </c>
      <c r="C26" s="179">
        <f>C27+C28+C29+C30+C31+C32+C33+C34+C35</f>
        <v>3132.1</v>
      </c>
      <c r="D26" s="179">
        <f>D27+D28+D29+D30+D31+D32+D33+D34+D35</f>
        <v>16367.099999999999</v>
      </c>
      <c r="E26" s="179">
        <f>E27+E28+E29+E30+E31+E32+E33+E34+E35</f>
        <v>16367.099999999999</v>
      </c>
      <c r="F26" s="179">
        <f>F27+F28+F29+F30+F31+F32+F33+F34+E35</f>
        <v>3242.5</v>
      </c>
      <c r="G26" s="179">
        <f>G27+G28+G29+G30+G31+G32+G33+G34+G35</f>
        <v>5828.200000000001</v>
      </c>
      <c r="H26" s="237">
        <f t="shared" si="0"/>
        <v>2585.7000000000007</v>
      </c>
      <c r="I26" s="237">
        <f t="shared" si="1"/>
        <v>35.60924048854105</v>
      </c>
      <c r="J26" s="237">
        <f t="shared" si="2"/>
        <v>179.74402467232076</v>
      </c>
      <c r="K26" s="242">
        <f t="shared" si="3"/>
        <v>2696.100000000001</v>
      </c>
    </row>
    <row r="27" spans="1:11" s="240" customFormat="1" ht="81">
      <c r="A27" s="153" t="s">
        <v>83</v>
      </c>
      <c r="B27" s="152" t="s">
        <v>84</v>
      </c>
      <c r="C27" s="179">
        <v>9.2</v>
      </c>
      <c r="D27" s="179">
        <v>41.9</v>
      </c>
      <c r="E27" s="234">
        <v>41.9</v>
      </c>
      <c r="F27" s="234">
        <v>10.4</v>
      </c>
      <c r="G27" s="234">
        <v>-0.7</v>
      </c>
      <c r="H27" s="241">
        <f t="shared" si="0"/>
        <v>-11.1</v>
      </c>
      <c r="I27" s="241">
        <f t="shared" si="1"/>
        <v>-1.6706443914081146</v>
      </c>
      <c r="J27" s="241">
        <f t="shared" si="2"/>
        <v>-6.730769230769231</v>
      </c>
      <c r="K27" s="242">
        <f t="shared" si="3"/>
        <v>-9.899999999999999</v>
      </c>
    </row>
    <row r="28" spans="1:11" s="240" customFormat="1" ht="81">
      <c r="A28" s="153" t="s">
        <v>85</v>
      </c>
      <c r="B28" s="152" t="s">
        <v>108</v>
      </c>
      <c r="C28" s="179">
        <v>2</v>
      </c>
      <c r="D28" s="179">
        <v>47.4</v>
      </c>
      <c r="E28" s="234">
        <v>47.4</v>
      </c>
      <c r="F28" s="234">
        <v>2.9</v>
      </c>
      <c r="G28" s="234">
        <v>7.2</v>
      </c>
      <c r="H28" s="241">
        <f t="shared" si="0"/>
        <v>4.300000000000001</v>
      </c>
      <c r="I28" s="241">
        <f t="shared" si="1"/>
        <v>15.18987341772152</v>
      </c>
      <c r="J28" s="241">
        <f t="shared" si="2"/>
        <v>248.27586206896552</v>
      </c>
      <c r="K28" s="242">
        <f t="shared" si="3"/>
        <v>5.2</v>
      </c>
    </row>
    <row r="29" spans="1:11" s="240" customFormat="1" ht="81">
      <c r="A29" s="153" t="s">
        <v>107</v>
      </c>
      <c r="B29" s="152" t="s">
        <v>86</v>
      </c>
      <c r="C29" s="179">
        <v>4.6</v>
      </c>
      <c r="D29" s="179">
        <v>50.2</v>
      </c>
      <c r="E29" s="234">
        <v>50.2</v>
      </c>
      <c r="F29" s="234">
        <v>9.9</v>
      </c>
      <c r="G29" s="234">
        <v>84</v>
      </c>
      <c r="H29" s="241">
        <f t="shared" si="0"/>
        <v>74.1</v>
      </c>
      <c r="I29" s="241">
        <f t="shared" si="1"/>
        <v>167.33067729083663</v>
      </c>
      <c r="J29" s="237">
        <f t="shared" si="2"/>
        <v>848.4848484848485</v>
      </c>
      <c r="K29" s="242">
        <f t="shared" si="3"/>
        <v>79.4</v>
      </c>
    </row>
    <row r="30" spans="1:11" s="240" customFormat="1" ht="81">
      <c r="A30" s="153" t="s">
        <v>87</v>
      </c>
      <c r="B30" s="152" t="s">
        <v>59</v>
      </c>
      <c r="C30" s="179">
        <v>228.6</v>
      </c>
      <c r="D30" s="179">
        <v>1067.9</v>
      </c>
      <c r="E30" s="234">
        <v>1067.9</v>
      </c>
      <c r="F30" s="234">
        <v>220.9</v>
      </c>
      <c r="G30" s="234">
        <v>251.7</v>
      </c>
      <c r="H30" s="241">
        <f t="shared" si="0"/>
        <v>30.799999999999983</v>
      </c>
      <c r="I30" s="241">
        <f t="shared" si="1"/>
        <v>23.56962262384118</v>
      </c>
      <c r="J30" s="241">
        <f t="shared" si="2"/>
        <v>113.94296061566318</v>
      </c>
      <c r="K30" s="242">
        <f t="shared" si="3"/>
        <v>23.099999999999994</v>
      </c>
    </row>
    <row r="31" spans="1:11" s="240" customFormat="1" ht="20.25">
      <c r="A31" s="162" t="s">
        <v>88</v>
      </c>
      <c r="B31" s="154" t="s">
        <v>60</v>
      </c>
      <c r="C31" s="179">
        <v>369.2</v>
      </c>
      <c r="D31" s="179">
        <v>1546.1</v>
      </c>
      <c r="E31" s="234">
        <v>1506.1</v>
      </c>
      <c r="F31" s="234">
        <v>346.5</v>
      </c>
      <c r="G31" s="234">
        <v>442.6</v>
      </c>
      <c r="H31" s="241">
        <f t="shared" si="0"/>
        <v>96.10000000000002</v>
      </c>
      <c r="I31" s="241">
        <f t="shared" si="1"/>
        <v>29.38715888719209</v>
      </c>
      <c r="J31" s="241">
        <f t="shared" si="2"/>
        <v>127.73448773448774</v>
      </c>
      <c r="K31" s="242">
        <f t="shared" si="3"/>
        <v>73.40000000000003</v>
      </c>
    </row>
    <row r="32" spans="1:11" s="240" customFormat="1" ht="20.25">
      <c r="A32" s="162" t="s">
        <v>89</v>
      </c>
      <c r="B32" s="154" t="s">
        <v>61</v>
      </c>
      <c r="C32" s="179">
        <v>2033</v>
      </c>
      <c r="D32" s="179">
        <v>9757.8</v>
      </c>
      <c r="E32" s="234">
        <v>9657.8</v>
      </c>
      <c r="F32" s="234">
        <v>2339.4</v>
      </c>
      <c r="G32" s="234">
        <v>2621.3</v>
      </c>
      <c r="H32" s="241">
        <f t="shared" si="0"/>
        <v>281.9000000000001</v>
      </c>
      <c r="I32" s="241">
        <f t="shared" si="1"/>
        <v>27.141792126571275</v>
      </c>
      <c r="J32" s="241">
        <f t="shared" si="2"/>
        <v>112.05009831580747</v>
      </c>
      <c r="K32" s="242">
        <f t="shared" si="3"/>
        <v>588.3000000000002</v>
      </c>
    </row>
    <row r="33" spans="1:11" s="240" customFormat="1" ht="20.25">
      <c r="A33" s="162" t="s">
        <v>90</v>
      </c>
      <c r="B33" s="154" t="s">
        <v>62</v>
      </c>
      <c r="C33" s="179">
        <v>13.3</v>
      </c>
      <c r="D33" s="179">
        <v>600</v>
      </c>
      <c r="E33" s="234">
        <v>740</v>
      </c>
      <c r="F33" s="234">
        <v>164</v>
      </c>
      <c r="G33" s="234">
        <v>296.7</v>
      </c>
      <c r="H33" s="241">
        <f t="shared" si="0"/>
        <v>132.7</v>
      </c>
      <c r="I33" s="241">
        <f t="shared" si="1"/>
        <v>40.09459459459459</v>
      </c>
      <c r="J33" s="241">
        <f t="shared" si="2"/>
        <v>180.91463414634146</v>
      </c>
      <c r="K33" s="242">
        <f t="shared" si="3"/>
        <v>283.4</v>
      </c>
    </row>
    <row r="34" spans="1:11" s="240" customFormat="1" ht="20.25">
      <c r="A34" s="162" t="s">
        <v>186</v>
      </c>
      <c r="B34" s="154" t="s">
        <v>63</v>
      </c>
      <c r="C34" s="179">
        <v>420.1</v>
      </c>
      <c r="D34" s="179">
        <v>3230.8</v>
      </c>
      <c r="E34" s="234">
        <v>3230.8</v>
      </c>
      <c r="F34" s="234">
        <v>123.5</v>
      </c>
      <c r="G34" s="234">
        <v>2100.4</v>
      </c>
      <c r="H34" s="241">
        <f t="shared" si="0"/>
        <v>1976.9</v>
      </c>
      <c r="I34" s="241">
        <f t="shared" si="1"/>
        <v>65.01176179274482</v>
      </c>
      <c r="J34" s="241">
        <f t="shared" si="2"/>
        <v>1700.7287449392713</v>
      </c>
      <c r="K34" s="242">
        <f t="shared" si="3"/>
        <v>1680.3000000000002</v>
      </c>
    </row>
    <row r="35" spans="1:11" s="240" customFormat="1" ht="20.25">
      <c r="A35" s="162" t="s">
        <v>363</v>
      </c>
      <c r="B35" s="154" t="s">
        <v>364</v>
      </c>
      <c r="C35" s="179">
        <v>52.1</v>
      </c>
      <c r="D35" s="179">
        <v>25</v>
      </c>
      <c r="E35" s="234">
        <v>25</v>
      </c>
      <c r="F35" s="234">
        <v>25</v>
      </c>
      <c r="G35" s="234">
        <v>25</v>
      </c>
      <c r="H35" s="241">
        <f t="shared" si="0"/>
        <v>0</v>
      </c>
      <c r="I35" s="241">
        <f t="shared" si="1"/>
        <v>100</v>
      </c>
      <c r="J35" s="237">
        <f t="shared" si="2"/>
        <v>100</v>
      </c>
      <c r="K35" s="242">
        <f t="shared" si="3"/>
        <v>-27.1</v>
      </c>
    </row>
    <row r="36" spans="1:11" s="240" customFormat="1" ht="24" customHeight="1">
      <c r="A36" s="160">
        <v>18030000</v>
      </c>
      <c r="B36" s="161" t="s">
        <v>64</v>
      </c>
      <c r="C36" s="181">
        <f>SUM(C37,C38)</f>
        <v>5.5</v>
      </c>
      <c r="D36" s="181">
        <f>SUM(D37,D38)</f>
        <v>3.5</v>
      </c>
      <c r="E36" s="235">
        <f>SUM(E37,E38)</f>
        <v>3.5</v>
      </c>
      <c r="F36" s="235">
        <f>SUM(F37,F38)</f>
        <v>0.8999999999999999</v>
      </c>
      <c r="G36" s="235">
        <f>SUM(G37,G38)</f>
        <v>2.2</v>
      </c>
      <c r="H36" s="237">
        <f t="shared" si="0"/>
        <v>1.3000000000000003</v>
      </c>
      <c r="I36" s="237">
        <f t="shared" si="1"/>
        <v>62.85714285714287</v>
      </c>
      <c r="J36" s="237">
        <f t="shared" si="2"/>
        <v>244.4444444444445</v>
      </c>
      <c r="K36" s="238">
        <f t="shared" si="3"/>
        <v>-3.3</v>
      </c>
    </row>
    <row r="37" spans="1:11" s="240" customFormat="1" ht="40.5">
      <c r="A37" s="153" t="s">
        <v>91</v>
      </c>
      <c r="B37" s="152" t="s">
        <v>65</v>
      </c>
      <c r="C37" s="179">
        <v>1.3</v>
      </c>
      <c r="D37" s="179">
        <v>2.9</v>
      </c>
      <c r="E37" s="234">
        <v>2.9</v>
      </c>
      <c r="F37" s="234">
        <v>0.7</v>
      </c>
      <c r="G37" s="234">
        <v>0</v>
      </c>
      <c r="H37" s="241">
        <f t="shared" si="0"/>
        <v>-0.7</v>
      </c>
      <c r="I37" s="241">
        <f t="shared" si="1"/>
        <v>0</v>
      </c>
      <c r="J37" s="241">
        <f t="shared" si="2"/>
        <v>0</v>
      </c>
      <c r="K37" s="242">
        <f t="shared" si="3"/>
        <v>-1.3</v>
      </c>
    </row>
    <row r="38" spans="1:11" s="240" customFormat="1" ht="40.5">
      <c r="A38" s="153" t="s">
        <v>92</v>
      </c>
      <c r="B38" s="152" t="s">
        <v>66</v>
      </c>
      <c r="C38" s="179">
        <v>4.2</v>
      </c>
      <c r="D38" s="179">
        <v>0.6</v>
      </c>
      <c r="E38" s="234">
        <v>0.6</v>
      </c>
      <c r="F38" s="234">
        <v>0.2</v>
      </c>
      <c r="G38" s="234">
        <v>2.2</v>
      </c>
      <c r="H38" s="241">
        <f t="shared" si="0"/>
        <v>2</v>
      </c>
      <c r="I38" s="241">
        <f t="shared" si="1"/>
        <v>366.6666666666667</v>
      </c>
      <c r="J38" s="241">
        <f t="shared" si="2"/>
        <v>1100</v>
      </c>
      <c r="K38" s="242">
        <f t="shared" si="3"/>
        <v>-2</v>
      </c>
    </row>
    <row r="39" spans="1:11" s="240" customFormat="1" ht="25.5" customHeight="1">
      <c r="A39" s="160">
        <v>18050000</v>
      </c>
      <c r="B39" s="161" t="s">
        <v>67</v>
      </c>
      <c r="C39" s="181">
        <f>SUM(C40,C41,C42)</f>
        <v>4544.5</v>
      </c>
      <c r="D39" s="181">
        <f>SUM(D40,D41,D42)</f>
        <v>13605</v>
      </c>
      <c r="E39" s="181">
        <f>SUM(E40,E41,E42)</f>
        <v>13605</v>
      </c>
      <c r="F39" s="181">
        <f>SUM(F40,F41,F42)</f>
        <v>3325.4</v>
      </c>
      <c r="G39" s="178">
        <f>SUM(G40:G42)</f>
        <v>3964.9</v>
      </c>
      <c r="H39" s="237">
        <f t="shared" si="0"/>
        <v>639.5</v>
      </c>
      <c r="I39" s="237">
        <f t="shared" si="1"/>
        <v>29.142962146269753</v>
      </c>
      <c r="J39" s="237">
        <f t="shared" si="2"/>
        <v>119.23076923076923</v>
      </c>
      <c r="K39" s="238">
        <f t="shared" si="3"/>
        <v>-579.5999999999999</v>
      </c>
    </row>
    <row r="40" spans="1:11" s="240" customFormat="1" ht="20.25">
      <c r="A40" s="162" t="s">
        <v>187</v>
      </c>
      <c r="B40" s="154" t="s">
        <v>68</v>
      </c>
      <c r="C40" s="179">
        <v>163.6</v>
      </c>
      <c r="D40" s="179">
        <v>770</v>
      </c>
      <c r="E40" s="234">
        <v>770</v>
      </c>
      <c r="F40" s="234">
        <v>146.9</v>
      </c>
      <c r="G40" s="180">
        <v>364.5</v>
      </c>
      <c r="H40" s="241">
        <f t="shared" si="0"/>
        <v>217.6</v>
      </c>
      <c r="I40" s="241">
        <f t="shared" si="1"/>
        <v>47.33766233766234</v>
      </c>
      <c r="J40" s="241">
        <f t="shared" si="2"/>
        <v>248.12797821647376</v>
      </c>
      <c r="K40" s="242">
        <f t="shared" si="3"/>
        <v>200.9</v>
      </c>
    </row>
    <row r="41" spans="1:11" s="240" customFormat="1" ht="20.25">
      <c r="A41" s="162" t="s">
        <v>188</v>
      </c>
      <c r="B41" s="154" t="s">
        <v>69</v>
      </c>
      <c r="C41" s="179">
        <v>2927.5</v>
      </c>
      <c r="D41" s="179">
        <v>8550</v>
      </c>
      <c r="E41" s="234">
        <v>8550</v>
      </c>
      <c r="F41" s="234">
        <v>1893</v>
      </c>
      <c r="G41" s="234">
        <v>2192.3</v>
      </c>
      <c r="H41" s="241">
        <f t="shared" si="0"/>
        <v>299.3000000000002</v>
      </c>
      <c r="I41" s="241">
        <f t="shared" si="1"/>
        <v>25.64093567251462</v>
      </c>
      <c r="J41" s="241">
        <f t="shared" si="2"/>
        <v>115.81088219757001</v>
      </c>
      <c r="K41" s="242">
        <f t="shared" si="3"/>
        <v>-735.1999999999998</v>
      </c>
    </row>
    <row r="42" spans="1:11" s="240" customFormat="1" ht="84.75" customHeight="1">
      <c r="A42" s="153" t="s">
        <v>93</v>
      </c>
      <c r="B42" s="154" t="s">
        <v>94</v>
      </c>
      <c r="C42" s="179">
        <v>1453.4</v>
      </c>
      <c r="D42" s="179">
        <v>4285</v>
      </c>
      <c r="E42" s="234">
        <v>4285</v>
      </c>
      <c r="F42" s="234">
        <v>1285.5</v>
      </c>
      <c r="G42" s="234">
        <v>1408.1</v>
      </c>
      <c r="H42" s="241">
        <f t="shared" si="0"/>
        <v>122.59999999999991</v>
      </c>
      <c r="I42" s="241">
        <f t="shared" si="1"/>
        <v>32.86114352392065</v>
      </c>
      <c r="J42" s="241">
        <f t="shared" si="2"/>
        <v>109.53714507973551</v>
      </c>
      <c r="K42" s="242">
        <f t="shared" si="3"/>
        <v>-45.30000000000018</v>
      </c>
    </row>
    <row r="43" spans="1:11" s="239" customFormat="1" ht="24" customHeight="1">
      <c r="A43" s="141">
        <v>20000000</v>
      </c>
      <c r="B43" s="142" t="s">
        <v>6</v>
      </c>
      <c r="C43" s="177">
        <f>C44+C50+C61</f>
        <v>200.89999999999998</v>
      </c>
      <c r="D43" s="177">
        <f>D44+D50+D61+D60</f>
        <v>209.2</v>
      </c>
      <c r="E43" s="177">
        <f>E44+E50+E61+E60</f>
        <v>209.2</v>
      </c>
      <c r="F43" s="177">
        <f>F44+F50+F61</f>
        <v>50.300000000000004</v>
      </c>
      <c r="G43" s="177">
        <f>G44+G50+G61</f>
        <v>502.3</v>
      </c>
      <c r="H43" s="237">
        <f t="shared" si="0"/>
        <v>452</v>
      </c>
      <c r="I43" s="237">
        <f t="shared" si="1"/>
        <v>240.10516252390056</v>
      </c>
      <c r="J43" s="237">
        <f t="shared" si="2"/>
        <v>998.6083499005964</v>
      </c>
      <c r="K43" s="238">
        <f t="shared" si="3"/>
        <v>301.40000000000003</v>
      </c>
    </row>
    <row r="44" spans="1:11" s="240" customFormat="1" ht="40.5">
      <c r="A44" s="160">
        <v>21000000</v>
      </c>
      <c r="B44" s="148" t="s">
        <v>7</v>
      </c>
      <c r="C44" s="178">
        <f>C45+C46</f>
        <v>30</v>
      </c>
      <c r="D44" s="178">
        <f>D45+D46</f>
        <v>30.6</v>
      </c>
      <c r="E44" s="178">
        <f>E45+E46</f>
        <v>30.6</v>
      </c>
      <c r="F44" s="178">
        <f>F45+F46</f>
        <v>7.7</v>
      </c>
      <c r="G44" s="178">
        <f>G45+G46</f>
        <v>35.3</v>
      </c>
      <c r="H44" s="237">
        <f t="shared" si="0"/>
        <v>27.599999999999998</v>
      </c>
      <c r="I44" s="237">
        <f t="shared" si="1"/>
        <v>115.359477124183</v>
      </c>
      <c r="J44" s="237">
        <f t="shared" si="2"/>
        <v>458.4415584415584</v>
      </c>
      <c r="K44" s="238">
        <f t="shared" si="3"/>
        <v>5.299999999999997</v>
      </c>
    </row>
    <row r="45" spans="1:11" s="240" customFormat="1" ht="66" customHeight="1">
      <c r="A45" s="151">
        <v>21010300</v>
      </c>
      <c r="B45" s="152" t="s">
        <v>98</v>
      </c>
      <c r="C45" s="180">
        <v>0</v>
      </c>
      <c r="D45" s="180">
        <v>0</v>
      </c>
      <c r="E45" s="180">
        <v>0</v>
      </c>
      <c r="F45" s="180"/>
      <c r="G45" s="180">
        <v>0.4</v>
      </c>
      <c r="H45" s="237">
        <f t="shared" si="0"/>
        <v>0.4</v>
      </c>
      <c r="I45" s="237">
        <f t="shared" si="1"/>
        <v>0</v>
      </c>
      <c r="J45" s="237">
        <f t="shared" si="2"/>
      </c>
      <c r="K45" s="242">
        <f t="shared" si="3"/>
        <v>0.4</v>
      </c>
    </row>
    <row r="46" spans="1:11" s="240" customFormat="1" ht="20.25">
      <c r="A46" s="149">
        <v>21080000</v>
      </c>
      <c r="B46" s="154" t="s">
        <v>8</v>
      </c>
      <c r="C46" s="179">
        <v>30</v>
      </c>
      <c r="D46" s="179">
        <v>30.6</v>
      </c>
      <c r="E46" s="234">
        <v>30.6</v>
      </c>
      <c r="F46" s="234">
        <v>7.7</v>
      </c>
      <c r="G46" s="234">
        <v>34.9</v>
      </c>
      <c r="H46" s="241">
        <f t="shared" si="0"/>
        <v>27.2</v>
      </c>
      <c r="I46" s="241">
        <f t="shared" si="1"/>
        <v>114.05228758169935</v>
      </c>
      <c r="J46" s="241">
        <f t="shared" si="2"/>
        <v>453.2467532467532</v>
      </c>
      <c r="K46" s="242">
        <f t="shared" si="3"/>
        <v>4.899999999999999</v>
      </c>
    </row>
    <row r="47" spans="1:11" s="240" customFormat="1" ht="21.75" customHeight="1">
      <c r="A47" s="162" t="s">
        <v>189</v>
      </c>
      <c r="B47" s="154" t="s">
        <v>73</v>
      </c>
      <c r="C47" s="179">
        <v>15.9</v>
      </c>
      <c r="D47" s="179">
        <v>30.6</v>
      </c>
      <c r="E47" s="234">
        <v>30.6</v>
      </c>
      <c r="F47" s="234">
        <v>7.7</v>
      </c>
      <c r="G47" s="234">
        <v>28.1</v>
      </c>
      <c r="H47" s="241">
        <f t="shared" si="0"/>
        <v>20.400000000000002</v>
      </c>
      <c r="I47" s="241">
        <f t="shared" si="1"/>
        <v>91.83006535947712</v>
      </c>
      <c r="J47" s="241">
        <f t="shared" si="2"/>
        <v>364.93506493506493</v>
      </c>
      <c r="K47" s="242">
        <f t="shared" si="3"/>
        <v>12.200000000000001</v>
      </c>
    </row>
    <row r="48" spans="1:11" s="240" customFormat="1" ht="61.5" customHeight="1" hidden="1">
      <c r="A48" s="162" t="s">
        <v>141</v>
      </c>
      <c r="B48" s="154" t="s">
        <v>142</v>
      </c>
      <c r="C48" s="179">
        <v>0</v>
      </c>
      <c r="D48" s="179"/>
      <c r="E48" s="234">
        <v>0</v>
      </c>
      <c r="F48" s="234"/>
      <c r="G48" s="234">
        <v>0</v>
      </c>
      <c r="H48" s="237">
        <f t="shared" si="0"/>
        <v>0</v>
      </c>
      <c r="I48" s="237">
        <f t="shared" si="1"/>
        <v>0</v>
      </c>
      <c r="J48" s="237">
        <f t="shared" si="2"/>
      </c>
      <c r="K48" s="242">
        <f t="shared" si="3"/>
        <v>0</v>
      </c>
    </row>
    <row r="49" spans="1:11" s="240" customFormat="1" ht="85.5" customHeight="1">
      <c r="A49" s="153" t="s">
        <v>141</v>
      </c>
      <c r="B49" s="163" t="s">
        <v>301</v>
      </c>
      <c r="C49" s="179">
        <v>14.1</v>
      </c>
      <c r="D49" s="179"/>
      <c r="E49" s="234">
        <v>0</v>
      </c>
      <c r="F49" s="234">
        <v>0</v>
      </c>
      <c r="G49" s="234">
        <v>6.8</v>
      </c>
      <c r="H49" s="237">
        <f t="shared" si="0"/>
        <v>6.8</v>
      </c>
      <c r="I49" s="237">
        <f t="shared" si="1"/>
        <v>0</v>
      </c>
      <c r="J49" s="237">
        <f t="shared" si="2"/>
      </c>
      <c r="K49" s="242">
        <f t="shared" si="3"/>
        <v>-7.3</v>
      </c>
    </row>
    <row r="50" spans="1:11" s="240" customFormat="1" ht="40.5">
      <c r="A50" s="160">
        <v>22000000</v>
      </c>
      <c r="B50" s="148" t="s">
        <v>74</v>
      </c>
      <c r="C50" s="181">
        <f>C51+C55+C57</f>
        <v>146.39999999999998</v>
      </c>
      <c r="D50" s="181">
        <f>D51+D55+D57</f>
        <v>143.1</v>
      </c>
      <c r="E50" s="181">
        <f>E51+E55+E57</f>
        <v>143.1</v>
      </c>
      <c r="F50" s="181">
        <f>F51+F55+F57+F60</f>
        <v>39.1</v>
      </c>
      <c r="G50" s="181">
        <f>G51+G55+G57+G60</f>
        <v>372</v>
      </c>
      <c r="H50" s="237">
        <f t="shared" si="0"/>
        <v>332.9</v>
      </c>
      <c r="I50" s="237">
        <f t="shared" si="1"/>
        <v>259.95807127882597</v>
      </c>
      <c r="J50" s="237">
        <f t="shared" si="2"/>
        <v>951.4066496163682</v>
      </c>
      <c r="K50" s="238">
        <f t="shared" si="3"/>
        <v>225.60000000000002</v>
      </c>
    </row>
    <row r="51" spans="1:11" s="240" customFormat="1" ht="27.75" customHeight="1">
      <c r="A51" s="151">
        <v>22010000</v>
      </c>
      <c r="B51" s="152" t="s">
        <v>394</v>
      </c>
      <c r="C51" s="179">
        <f>C52+C53+C54</f>
        <v>145.39999999999998</v>
      </c>
      <c r="D51" s="179">
        <f>D52+D53+D54</f>
        <v>141.6</v>
      </c>
      <c r="E51" s="179">
        <f>E52+E53+E54</f>
        <v>141.6</v>
      </c>
      <c r="F51" s="179">
        <f>F52+F53+F54</f>
        <v>32.3</v>
      </c>
      <c r="G51" s="179">
        <f>G52+G53+G54</f>
        <v>233.4</v>
      </c>
      <c r="H51" s="241">
        <f t="shared" si="0"/>
        <v>201.10000000000002</v>
      </c>
      <c r="I51" s="241">
        <f t="shared" si="1"/>
        <v>164.83050847457628</v>
      </c>
      <c r="J51" s="241">
        <f t="shared" si="2"/>
        <v>722.6006191950465</v>
      </c>
      <c r="K51" s="242">
        <f t="shared" si="3"/>
        <v>88.00000000000003</v>
      </c>
    </row>
    <row r="52" spans="1:11" s="240" customFormat="1" ht="67.5" customHeight="1">
      <c r="A52" s="151">
        <v>22010300</v>
      </c>
      <c r="B52" s="152" t="s">
        <v>111</v>
      </c>
      <c r="C52" s="179">
        <v>0.8</v>
      </c>
      <c r="D52" s="179">
        <v>0.1</v>
      </c>
      <c r="E52" s="234">
        <v>0.1</v>
      </c>
      <c r="F52" s="234">
        <v>0</v>
      </c>
      <c r="G52" s="234">
        <v>0.4</v>
      </c>
      <c r="H52" s="241">
        <f t="shared" si="0"/>
        <v>0.4</v>
      </c>
      <c r="I52" s="241">
        <f t="shared" si="1"/>
        <v>400</v>
      </c>
      <c r="J52" s="241">
        <f t="shared" si="2"/>
      </c>
      <c r="K52" s="242">
        <f t="shared" si="3"/>
        <v>-0.4</v>
      </c>
    </row>
    <row r="53" spans="1:11" s="240" customFormat="1" ht="30.75" customHeight="1">
      <c r="A53" s="151">
        <v>22012500</v>
      </c>
      <c r="B53" s="152" t="s">
        <v>395</v>
      </c>
      <c r="C53" s="179">
        <v>85.6</v>
      </c>
      <c r="D53" s="179">
        <v>78</v>
      </c>
      <c r="E53" s="234">
        <v>78</v>
      </c>
      <c r="F53" s="234">
        <v>16.6</v>
      </c>
      <c r="G53" s="234">
        <v>203.1</v>
      </c>
      <c r="H53" s="241">
        <f t="shared" si="0"/>
        <v>186.5</v>
      </c>
      <c r="I53" s="241">
        <f t="shared" si="1"/>
        <v>260.3846153846154</v>
      </c>
      <c r="J53" s="241">
        <f t="shared" si="2"/>
        <v>1223.4939759036142</v>
      </c>
      <c r="K53" s="242">
        <f t="shared" si="3"/>
        <v>117.5</v>
      </c>
    </row>
    <row r="54" spans="1:11" s="240" customFormat="1" ht="47.25" customHeight="1">
      <c r="A54" s="155">
        <v>22012600</v>
      </c>
      <c r="B54" s="163" t="s">
        <v>132</v>
      </c>
      <c r="C54" s="179">
        <v>59</v>
      </c>
      <c r="D54" s="179">
        <v>63.5</v>
      </c>
      <c r="E54" s="234">
        <v>63.5</v>
      </c>
      <c r="F54" s="234">
        <v>15.7</v>
      </c>
      <c r="G54" s="234">
        <v>29.9</v>
      </c>
      <c r="H54" s="241">
        <f t="shared" si="0"/>
        <v>14.2</v>
      </c>
      <c r="I54" s="241">
        <f t="shared" si="1"/>
        <v>47.08661417322834</v>
      </c>
      <c r="J54" s="241">
        <f t="shared" si="2"/>
        <v>190.44585987261146</v>
      </c>
      <c r="K54" s="242">
        <f t="shared" si="3"/>
        <v>-29.1</v>
      </c>
    </row>
    <row r="55" spans="1:11" s="240" customFormat="1" ht="60.75">
      <c r="A55" s="153" t="s">
        <v>99</v>
      </c>
      <c r="B55" s="152" t="s">
        <v>109</v>
      </c>
      <c r="C55" s="179">
        <v>0</v>
      </c>
      <c r="D55" s="179">
        <v>0</v>
      </c>
      <c r="E55" s="234">
        <v>0</v>
      </c>
      <c r="F55" s="234">
        <v>0</v>
      </c>
      <c r="G55" s="234">
        <v>137.4</v>
      </c>
      <c r="H55" s="241">
        <f t="shared" si="0"/>
        <v>137.4</v>
      </c>
      <c r="I55" s="241">
        <f t="shared" si="1"/>
        <v>0</v>
      </c>
      <c r="J55" s="241">
        <f t="shared" si="2"/>
      </c>
      <c r="K55" s="242">
        <f t="shared" si="3"/>
        <v>137.4</v>
      </c>
    </row>
    <row r="56" spans="1:11" s="240" customFormat="1" ht="80.25" customHeight="1">
      <c r="A56" s="153" t="s">
        <v>100</v>
      </c>
      <c r="B56" s="152" t="s">
        <v>110</v>
      </c>
      <c r="C56" s="179">
        <v>0</v>
      </c>
      <c r="D56" s="179">
        <v>0</v>
      </c>
      <c r="E56" s="234">
        <v>0</v>
      </c>
      <c r="F56" s="234">
        <v>0</v>
      </c>
      <c r="G56" s="234">
        <v>137.4</v>
      </c>
      <c r="H56" s="241">
        <f t="shared" si="0"/>
        <v>137.4</v>
      </c>
      <c r="I56" s="241">
        <f t="shared" si="1"/>
        <v>0</v>
      </c>
      <c r="J56" s="241">
        <f t="shared" si="2"/>
      </c>
      <c r="K56" s="242">
        <f t="shared" si="3"/>
        <v>137.4</v>
      </c>
    </row>
    <row r="57" spans="1:11" s="240" customFormat="1" ht="24.75" customHeight="1">
      <c r="A57" s="160">
        <v>22090000</v>
      </c>
      <c r="B57" s="161" t="s">
        <v>75</v>
      </c>
      <c r="C57" s="179">
        <f>C58+C59</f>
        <v>1</v>
      </c>
      <c r="D57" s="179">
        <f>D58+D59</f>
        <v>1.5</v>
      </c>
      <c r="E57" s="179">
        <f>E58+E59</f>
        <v>1.5</v>
      </c>
      <c r="F57" s="179">
        <f>F58+F59</f>
        <v>0.2</v>
      </c>
      <c r="G57" s="179">
        <f>G58+G59</f>
        <v>1.2000000000000002</v>
      </c>
      <c r="H57" s="237">
        <f t="shared" si="0"/>
        <v>1.0000000000000002</v>
      </c>
      <c r="I57" s="237">
        <f t="shared" si="1"/>
        <v>80.00000000000001</v>
      </c>
      <c r="J57" s="237">
        <f t="shared" si="2"/>
        <v>600.0000000000001</v>
      </c>
      <c r="K57" s="238">
        <f t="shared" si="3"/>
        <v>0.20000000000000018</v>
      </c>
    </row>
    <row r="58" spans="1:11" s="240" customFormat="1" ht="67.5" customHeight="1">
      <c r="A58" s="153" t="s">
        <v>101</v>
      </c>
      <c r="B58" s="154" t="s">
        <v>76</v>
      </c>
      <c r="C58" s="179">
        <v>0.2</v>
      </c>
      <c r="D58" s="179">
        <v>1.5</v>
      </c>
      <c r="E58" s="179">
        <v>1.5</v>
      </c>
      <c r="F58" s="179">
        <v>0.2</v>
      </c>
      <c r="G58" s="179">
        <v>0.4</v>
      </c>
      <c r="H58" s="241">
        <f t="shared" si="0"/>
        <v>0.2</v>
      </c>
      <c r="I58" s="241">
        <f t="shared" si="1"/>
        <v>26.666666666666668</v>
      </c>
      <c r="J58" s="241">
        <f t="shared" si="2"/>
        <v>200</v>
      </c>
      <c r="K58" s="242">
        <f t="shared" si="3"/>
        <v>0.2</v>
      </c>
    </row>
    <row r="59" spans="1:11" s="240" customFormat="1" ht="65.25" customHeight="1">
      <c r="A59" s="153" t="s">
        <v>102</v>
      </c>
      <c r="B59" s="152" t="s">
        <v>103</v>
      </c>
      <c r="C59" s="179">
        <v>0.8</v>
      </c>
      <c r="D59" s="179">
        <v>0</v>
      </c>
      <c r="E59" s="234">
        <v>0</v>
      </c>
      <c r="F59" s="234">
        <v>0</v>
      </c>
      <c r="G59" s="234">
        <v>0.8</v>
      </c>
      <c r="H59" s="241">
        <f t="shared" si="0"/>
        <v>0.8</v>
      </c>
      <c r="I59" s="241">
        <f t="shared" si="1"/>
        <v>0</v>
      </c>
      <c r="J59" s="241">
        <f t="shared" si="2"/>
      </c>
      <c r="K59" s="242">
        <f t="shared" si="3"/>
        <v>0</v>
      </c>
    </row>
    <row r="60" spans="1:11" s="243" customFormat="1" ht="118.5" customHeight="1">
      <c r="A60" s="164" t="s">
        <v>360</v>
      </c>
      <c r="B60" s="165" t="s">
        <v>361</v>
      </c>
      <c r="C60" s="181"/>
      <c r="D60" s="181">
        <v>30</v>
      </c>
      <c r="E60" s="235">
        <v>30</v>
      </c>
      <c r="F60" s="235">
        <v>6.6</v>
      </c>
      <c r="G60" s="235">
        <v>0</v>
      </c>
      <c r="H60" s="237">
        <f t="shared" si="0"/>
        <v>-6.6</v>
      </c>
      <c r="I60" s="237">
        <f t="shared" si="1"/>
        <v>0</v>
      </c>
      <c r="J60" s="237">
        <f t="shared" si="2"/>
        <v>0</v>
      </c>
      <c r="K60" s="238">
        <f t="shared" si="3"/>
        <v>0</v>
      </c>
    </row>
    <row r="61" spans="1:11" s="240" customFormat="1" ht="20.25">
      <c r="A61" s="160">
        <v>24000000</v>
      </c>
      <c r="B61" s="148" t="s">
        <v>77</v>
      </c>
      <c r="C61" s="181">
        <f>SUM(C62,C63)</f>
        <v>24.5</v>
      </c>
      <c r="D61" s="181">
        <f>SUM(D62,D63)</f>
        <v>5.5</v>
      </c>
      <c r="E61" s="235">
        <f>SUM(E62,E63)</f>
        <v>5.5</v>
      </c>
      <c r="F61" s="235">
        <f>SUM(F62,F63)</f>
        <v>3.5</v>
      </c>
      <c r="G61" s="235">
        <f>SUM(G62,G63)</f>
        <v>95</v>
      </c>
      <c r="H61" s="237">
        <f t="shared" si="0"/>
        <v>91.5</v>
      </c>
      <c r="I61" s="237">
        <f t="shared" si="1"/>
        <v>1727.2727272727273</v>
      </c>
      <c r="J61" s="237">
        <f t="shared" si="2"/>
        <v>2714.285714285714</v>
      </c>
      <c r="K61" s="238">
        <f t="shared" si="3"/>
        <v>70.5</v>
      </c>
    </row>
    <row r="62" spans="1:11" s="240" customFormat="1" ht="20.25">
      <c r="A62" s="153" t="s">
        <v>104</v>
      </c>
      <c r="B62" s="154" t="s">
        <v>8</v>
      </c>
      <c r="C62" s="179">
        <v>21.5</v>
      </c>
      <c r="D62" s="179">
        <v>5.5</v>
      </c>
      <c r="E62" s="234">
        <v>5.5</v>
      </c>
      <c r="F62" s="234">
        <v>3.5</v>
      </c>
      <c r="G62" s="234">
        <v>95</v>
      </c>
      <c r="H62" s="241">
        <f t="shared" si="0"/>
        <v>91.5</v>
      </c>
      <c r="I62" s="241">
        <f t="shared" si="1"/>
        <v>1727.2727272727273</v>
      </c>
      <c r="J62" s="241">
        <f t="shared" si="2"/>
        <v>2714.285714285714</v>
      </c>
      <c r="K62" s="242">
        <f t="shared" si="3"/>
        <v>73.5</v>
      </c>
    </row>
    <row r="63" spans="1:11" s="240" customFormat="1" ht="119.25" customHeight="1">
      <c r="A63" s="166">
        <v>24062200</v>
      </c>
      <c r="B63" s="156" t="s">
        <v>160</v>
      </c>
      <c r="C63" s="179">
        <v>3</v>
      </c>
      <c r="D63" s="179">
        <v>0</v>
      </c>
      <c r="E63" s="234">
        <v>0</v>
      </c>
      <c r="F63" s="234">
        <v>0</v>
      </c>
      <c r="G63" s="234">
        <v>0</v>
      </c>
      <c r="H63" s="241">
        <f t="shared" si="0"/>
        <v>0</v>
      </c>
      <c r="I63" s="241">
        <f t="shared" si="1"/>
        <v>0</v>
      </c>
      <c r="J63" s="241">
        <f t="shared" si="2"/>
      </c>
      <c r="K63" s="242">
        <f t="shared" si="3"/>
        <v>-3</v>
      </c>
    </row>
    <row r="64" spans="1:11" s="240" customFormat="1" ht="40.5" hidden="1">
      <c r="A64" s="164" t="s">
        <v>105</v>
      </c>
      <c r="B64" s="148" t="s">
        <v>106</v>
      </c>
      <c r="C64" s="181">
        <f>SUM(C65)</f>
        <v>0</v>
      </c>
      <c r="D64" s="181"/>
      <c r="E64" s="181">
        <f>SUM(E65)</f>
        <v>0</v>
      </c>
      <c r="F64" s="181"/>
      <c r="G64" s="181">
        <f>SUM(G65)</f>
        <v>0</v>
      </c>
      <c r="H64" s="237">
        <f t="shared" si="0"/>
        <v>0</v>
      </c>
      <c r="I64" s="237">
        <f t="shared" si="1"/>
        <v>0</v>
      </c>
      <c r="J64" s="237">
        <f t="shared" si="2"/>
      </c>
      <c r="K64" s="242">
        <f t="shared" si="3"/>
        <v>0</v>
      </c>
    </row>
    <row r="65" spans="1:11" s="240" customFormat="1" ht="33.75" customHeight="1" hidden="1" thickBot="1">
      <c r="A65" s="153" t="s">
        <v>164</v>
      </c>
      <c r="B65" s="156" t="s">
        <v>165</v>
      </c>
      <c r="C65" s="179">
        <v>0</v>
      </c>
      <c r="D65" s="179"/>
      <c r="E65" s="234">
        <v>0</v>
      </c>
      <c r="F65" s="234"/>
      <c r="G65" s="234">
        <v>0</v>
      </c>
      <c r="H65" s="237">
        <f t="shared" si="0"/>
        <v>0</v>
      </c>
      <c r="I65" s="237">
        <f t="shared" si="1"/>
        <v>0</v>
      </c>
      <c r="J65" s="237">
        <f t="shared" si="2"/>
      </c>
      <c r="K65" s="242">
        <f t="shared" si="3"/>
        <v>0</v>
      </c>
    </row>
    <row r="66" spans="1:11" s="244" customFormat="1" ht="26.25" customHeight="1">
      <c r="A66" s="167"/>
      <c r="B66" s="168" t="s">
        <v>53</v>
      </c>
      <c r="C66" s="182">
        <f>C7+C43+C64</f>
        <v>27880.5</v>
      </c>
      <c r="D66" s="182">
        <f>D7+D43+D64</f>
        <v>134851.7</v>
      </c>
      <c r="E66" s="182">
        <f>E7+E43+E64</f>
        <v>134851.7</v>
      </c>
      <c r="F66" s="182">
        <f>F7+F43+F64</f>
        <v>30497.899999999998</v>
      </c>
      <c r="G66" s="182">
        <f>G7+G43+G64</f>
        <v>38467.700000000004</v>
      </c>
      <c r="H66" s="237">
        <f t="shared" si="0"/>
        <v>7969.800000000007</v>
      </c>
      <c r="I66" s="237">
        <f t="shared" si="1"/>
        <v>28.52592885369632</v>
      </c>
      <c r="J66" s="237">
        <f t="shared" si="2"/>
        <v>126.13229107577901</v>
      </c>
      <c r="K66" s="238">
        <f t="shared" si="3"/>
        <v>10587.200000000004</v>
      </c>
    </row>
    <row r="67" spans="1:11" s="244" customFormat="1" ht="26.25" customHeight="1">
      <c r="A67" s="169">
        <v>40000000</v>
      </c>
      <c r="B67" s="142" t="s">
        <v>52</v>
      </c>
      <c r="C67" s="183">
        <f>C68+C69+C86+C81</f>
        <v>16703.6</v>
      </c>
      <c r="D67" s="183">
        <f>D68+D69+D86+D81</f>
        <v>58997</v>
      </c>
      <c r="E67" s="183">
        <f>E68+E69+E86+E81</f>
        <v>59215.399999999994</v>
      </c>
      <c r="F67" s="183">
        <f>F68+F69+F86+F81</f>
        <v>14104.199999999999</v>
      </c>
      <c r="G67" s="183">
        <f>G68+G69+G86+G81</f>
        <v>14104.199999999999</v>
      </c>
      <c r="H67" s="237">
        <f t="shared" si="0"/>
        <v>0</v>
      </c>
      <c r="I67" s="237">
        <f t="shared" si="1"/>
        <v>23.818466142253534</v>
      </c>
      <c r="J67" s="237">
        <f t="shared" si="2"/>
        <v>100</v>
      </c>
      <c r="K67" s="238">
        <f t="shared" si="3"/>
        <v>-2599.3999999999996</v>
      </c>
    </row>
    <row r="68" spans="1:11" s="245" customFormat="1" ht="26.25" customHeight="1">
      <c r="A68" s="170">
        <v>41020100</v>
      </c>
      <c r="B68" s="171" t="s">
        <v>166</v>
      </c>
      <c r="C68" s="181">
        <v>2304.9</v>
      </c>
      <c r="D68" s="181">
        <v>10863.6</v>
      </c>
      <c r="E68" s="181">
        <v>10863.6</v>
      </c>
      <c r="F68" s="181">
        <v>2715.9</v>
      </c>
      <c r="G68" s="181">
        <v>2715.9</v>
      </c>
      <c r="H68" s="237">
        <f t="shared" si="0"/>
        <v>0</v>
      </c>
      <c r="I68" s="237">
        <f t="shared" si="1"/>
        <v>25</v>
      </c>
      <c r="J68" s="237">
        <f t="shared" si="2"/>
        <v>100</v>
      </c>
      <c r="K68" s="238">
        <f t="shared" si="3"/>
        <v>411</v>
      </c>
    </row>
    <row r="69" spans="1:11" s="240" customFormat="1" ht="20.25" customHeight="1">
      <c r="A69" s="172">
        <v>41030000</v>
      </c>
      <c r="B69" s="158" t="s">
        <v>153</v>
      </c>
      <c r="C69" s="178">
        <f>SUM(C70:C80)</f>
        <v>13287.9</v>
      </c>
      <c r="D69" s="178">
        <f>SUM(D70:D80)</f>
        <v>46994.6</v>
      </c>
      <c r="E69" s="178">
        <f>SUM(E70:E80)</f>
        <v>46994.6</v>
      </c>
      <c r="F69" s="178">
        <f>SUM(F70:F80)</f>
        <v>11019.9</v>
      </c>
      <c r="G69" s="178">
        <f>SUM(G70:G80)</f>
        <v>11019.9</v>
      </c>
      <c r="H69" s="237">
        <f t="shared" si="0"/>
        <v>0</v>
      </c>
      <c r="I69" s="237">
        <f t="shared" si="1"/>
        <v>23.44928991841616</v>
      </c>
      <c r="J69" s="237">
        <f t="shared" si="2"/>
        <v>100</v>
      </c>
      <c r="K69" s="238">
        <f t="shared" si="3"/>
        <v>-2268</v>
      </c>
    </row>
    <row r="70" spans="1:11" s="240" customFormat="1" ht="39" customHeight="1" hidden="1" thickBot="1">
      <c r="A70" s="166"/>
      <c r="B70" s="156"/>
      <c r="C70" s="180"/>
      <c r="D70" s="180"/>
      <c r="E70" s="180"/>
      <c r="F70" s="180"/>
      <c r="G70" s="180"/>
      <c r="H70" s="237">
        <f t="shared" si="0"/>
        <v>0</v>
      </c>
      <c r="I70" s="237">
        <f t="shared" si="1"/>
        <v>0</v>
      </c>
      <c r="J70" s="237">
        <f t="shared" si="2"/>
      </c>
      <c r="K70" s="242">
        <f t="shared" si="3"/>
        <v>0</v>
      </c>
    </row>
    <row r="71" spans="1:11" s="240" customFormat="1" ht="42" customHeight="1">
      <c r="A71" s="166">
        <v>41033900</v>
      </c>
      <c r="B71" s="156" t="s">
        <v>78</v>
      </c>
      <c r="C71" s="180">
        <v>13287.9</v>
      </c>
      <c r="D71" s="180">
        <v>46994.6</v>
      </c>
      <c r="E71" s="180">
        <v>46994.6</v>
      </c>
      <c r="F71" s="180">
        <v>11019.9</v>
      </c>
      <c r="G71" s="180">
        <v>11019.9</v>
      </c>
      <c r="H71" s="237">
        <f t="shared" si="0"/>
        <v>0</v>
      </c>
      <c r="I71" s="241">
        <f t="shared" si="1"/>
        <v>23.44928991841616</v>
      </c>
      <c r="J71" s="241">
        <f t="shared" si="2"/>
        <v>100</v>
      </c>
      <c r="K71" s="242">
        <f t="shared" si="3"/>
        <v>-2268</v>
      </c>
    </row>
    <row r="72" spans="1:11" s="240" customFormat="1" ht="20.25" customHeight="1" hidden="1" thickBot="1">
      <c r="A72" s="151">
        <v>41034200</v>
      </c>
      <c r="B72" s="156" t="s">
        <v>158</v>
      </c>
      <c r="C72" s="180">
        <v>0</v>
      </c>
      <c r="D72" s="180"/>
      <c r="E72" s="180">
        <v>0</v>
      </c>
      <c r="F72" s="180"/>
      <c r="G72" s="180">
        <v>0</v>
      </c>
      <c r="H72" s="237">
        <f t="shared" si="0"/>
        <v>0</v>
      </c>
      <c r="I72" s="241">
        <f t="shared" si="1"/>
        <v>0</v>
      </c>
      <c r="J72" s="241">
        <f t="shared" si="2"/>
      </c>
      <c r="K72" s="242">
        <f t="shared" si="3"/>
        <v>0</v>
      </c>
    </row>
    <row r="73" spans="1:11" s="240" customFormat="1" ht="19.5" customHeight="1" hidden="1" thickBot="1">
      <c r="A73" s="153"/>
      <c r="B73" s="154"/>
      <c r="C73" s="184"/>
      <c r="D73" s="184"/>
      <c r="E73" s="234"/>
      <c r="F73" s="234"/>
      <c r="G73" s="234"/>
      <c r="H73" s="237">
        <f t="shared" si="0"/>
        <v>0</v>
      </c>
      <c r="I73" s="241">
        <f t="shared" si="1"/>
        <v>0</v>
      </c>
      <c r="J73" s="241">
        <f t="shared" si="2"/>
      </c>
      <c r="K73" s="242">
        <f t="shared" si="3"/>
        <v>0</v>
      </c>
    </row>
    <row r="74" spans="1:11" s="240" customFormat="1" ht="23.25" customHeight="1" hidden="1">
      <c r="A74" s="172">
        <v>41040000</v>
      </c>
      <c r="B74" s="158" t="s">
        <v>159</v>
      </c>
      <c r="C74" s="178">
        <f>SUM(C75,C76)</f>
        <v>0</v>
      </c>
      <c r="D74" s="178"/>
      <c r="E74" s="178">
        <f>SUM(E75,E76)</f>
        <v>0</v>
      </c>
      <c r="F74" s="178"/>
      <c r="G74" s="178">
        <f>SUM(G75,G76)</f>
        <v>0</v>
      </c>
      <c r="H74" s="237">
        <f aca="true" t="shared" si="4" ref="H74:H80">G74-F74</f>
        <v>0</v>
      </c>
      <c r="I74" s="241">
        <f aca="true" t="shared" si="5" ref="I74:I80">IF(E74=0,0,G74/E74*100)</f>
        <v>0</v>
      </c>
      <c r="J74" s="241">
        <f aca="true" t="shared" si="6" ref="J74:J80">IF(F74=0,"",$G74/F74*100)</f>
      </c>
      <c r="K74" s="242">
        <f aca="true" t="shared" si="7" ref="K74:K80">G74-C74</f>
        <v>0</v>
      </c>
    </row>
    <row r="75" spans="1:11" s="240" customFormat="1" ht="18" customHeight="1" hidden="1">
      <c r="A75" s="172"/>
      <c r="B75" s="156"/>
      <c r="C75" s="180"/>
      <c r="D75" s="180"/>
      <c r="E75" s="180"/>
      <c r="F75" s="180"/>
      <c r="G75" s="180"/>
      <c r="H75" s="237">
        <f t="shared" si="4"/>
        <v>0</v>
      </c>
      <c r="I75" s="241">
        <f t="shared" si="5"/>
        <v>0</v>
      </c>
      <c r="J75" s="241">
        <f t="shared" si="6"/>
      </c>
      <c r="K75" s="242">
        <f t="shared" si="7"/>
        <v>0</v>
      </c>
    </row>
    <row r="76" spans="1:11" s="240" customFormat="1" ht="30.75" customHeight="1" hidden="1">
      <c r="A76" s="166"/>
      <c r="B76" s="156"/>
      <c r="C76" s="184"/>
      <c r="D76" s="184"/>
      <c r="E76" s="234"/>
      <c r="F76" s="234"/>
      <c r="G76" s="234"/>
      <c r="H76" s="237">
        <f t="shared" si="4"/>
        <v>0</v>
      </c>
      <c r="I76" s="241">
        <f t="shared" si="5"/>
        <v>0</v>
      </c>
      <c r="J76" s="241">
        <f t="shared" si="6"/>
      </c>
      <c r="K76" s="242">
        <f t="shared" si="7"/>
        <v>0</v>
      </c>
    </row>
    <row r="77" spans="1:11" s="240" customFormat="1" ht="54.75" customHeight="1" hidden="1">
      <c r="A77" s="166">
        <v>41034500</v>
      </c>
      <c r="B77" s="173" t="s">
        <v>302</v>
      </c>
      <c r="C77" s="184">
        <v>0</v>
      </c>
      <c r="D77" s="184"/>
      <c r="E77" s="234">
        <v>0</v>
      </c>
      <c r="F77" s="234"/>
      <c r="G77" s="234">
        <v>0</v>
      </c>
      <c r="H77" s="237">
        <f t="shared" si="4"/>
        <v>0</v>
      </c>
      <c r="I77" s="241">
        <f t="shared" si="5"/>
        <v>0</v>
      </c>
      <c r="J77" s="241">
        <f t="shared" si="6"/>
      </c>
      <c r="K77" s="242">
        <f t="shared" si="7"/>
        <v>0</v>
      </c>
    </row>
    <row r="78" spans="1:11" s="240" customFormat="1" ht="53.25" customHeight="1" hidden="1">
      <c r="A78" s="166">
        <v>41035500</v>
      </c>
      <c r="B78" s="173" t="s">
        <v>303</v>
      </c>
      <c r="C78" s="184">
        <v>0</v>
      </c>
      <c r="D78" s="184"/>
      <c r="E78" s="234">
        <v>0</v>
      </c>
      <c r="F78" s="234"/>
      <c r="G78" s="234">
        <v>0</v>
      </c>
      <c r="H78" s="237">
        <f t="shared" si="4"/>
        <v>0</v>
      </c>
      <c r="I78" s="241">
        <f t="shared" si="5"/>
        <v>0</v>
      </c>
      <c r="J78" s="241">
        <f t="shared" si="6"/>
      </c>
      <c r="K78" s="242">
        <f t="shared" si="7"/>
        <v>0</v>
      </c>
    </row>
    <row r="79" spans="1:11" s="240" customFormat="1" ht="81" customHeight="1" hidden="1">
      <c r="A79" s="166">
        <v>41034500</v>
      </c>
      <c r="B79" s="156" t="s">
        <v>302</v>
      </c>
      <c r="C79" s="184">
        <v>0</v>
      </c>
      <c r="D79" s="184"/>
      <c r="E79" s="234"/>
      <c r="F79" s="234"/>
      <c r="G79" s="234"/>
      <c r="H79" s="237">
        <f t="shared" si="4"/>
        <v>0</v>
      </c>
      <c r="I79" s="241">
        <f t="shared" si="5"/>
        <v>0</v>
      </c>
      <c r="J79" s="241">
        <f t="shared" si="6"/>
      </c>
      <c r="K79" s="242">
        <f t="shared" si="7"/>
        <v>0</v>
      </c>
    </row>
    <row r="80" spans="1:11" s="240" customFormat="1" ht="90.75" customHeight="1" hidden="1">
      <c r="A80" s="166">
        <v>41035500</v>
      </c>
      <c r="B80" s="156" t="s">
        <v>303</v>
      </c>
      <c r="C80" s="184">
        <v>0</v>
      </c>
      <c r="D80" s="184"/>
      <c r="E80" s="234"/>
      <c r="F80" s="234"/>
      <c r="G80" s="234"/>
      <c r="H80" s="237">
        <f t="shared" si="4"/>
        <v>0</v>
      </c>
      <c r="I80" s="241">
        <f t="shared" si="5"/>
        <v>0</v>
      </c>
      <c r="J80" s="241">
        <f t="shared" si="6"/>
      </c>
      <c r="K80" s="242">
        <f t="shared" si="7"/>
        <v>0</v>
      </c>
    </row>
    <row r="81" spans="1:11" s="240" customFormat="1" ht="39.75" customHeight="1">
      <c r="A81" s="172">
        <v>41040000</v>
      </c>
      <c r="B81" s="158" t="s">
        <v>170</v>
      </c>
      <c r="C81" s="185">
        <f>C83+C85</f>
        <v>888</v>
      </c>
      <c r="D81" s="185">
        <f>D83+D85</f>
        <v>0</v>
      </c>
      <c r="E81" s="185">
        <f>E83+E85+E84</f>
        <v>0</v>
      </c>
      <c r="F81" s="185">
        <f>F83+F85+F84</f>
        <v>0</v>
      </c>
      <c r="G81" s="185">
        <f>G83+G85+G84</f>
        <v>0</v>
      </c>
      <c r="H81" s="237">
        <f aca="true" t="shared" si="8" ref="H81:H149">G81-F81</f>
        <v>0</v>
      </c>
      <c r="I81" s="237">
        <f>IF(E81=0,0,G81/E81*100)</f>
        <v>0</v>
      </c>
      <c r="J81" s="237">
        <f aca="true" t="shared" si="9" ref="J81:J104">IF(F81=0,"",$G81/F81*100)</f>
      </c>
      <c r="K81" s="238">
        <f aca="true" t="shared" si="10" ref="K81:K102">G81-C81</f>
        <v>-888</v>
      </c>
    </row>
    <row r="82" spans="1:11" s="240" customFormat="1" ht="101.25" hidden="1">
      <c r="A82" s="166">
        <v>41040200</v>
      </c>
      <c r="B82" s="156" t="s">
        <v>171</v>
      </c>
      <c r="C82" s="184">
        <v>0</v>
      </c>
      <c r="D82" s="184"/>
      <c r="E82" s="234">
        <v>0</v>
      </c>
      <c r="F82" s="234"/>
      <c r="G82" s="234">
        <v>0</v>
      </c>
      <c r="H82" s="237">
        <f t="shared" si="8"/>
        <v>0</v>
      </c>
      <c r="I82" s="237">
        <f>IF(E82=0,0,G82/E82*100)</f>
        <v>0</v>
      </c>
      <c r="J82" s="237">
        <f t="shared" si="9"/>
      </c>
      <c r="K82" s="238">
        <f t="shared" si="10"/>
        <v>0</v>
      </c>
    </row>
    <row r="83" spans="1:11" s="240" customFormat="1" ht="101.25" customHeight="1" hidden="1">
      <c r="A83" s="166">
        <v>41040200</v>
      </c>
      <c r="B83" s="156" t="s">
        <v>171</v>
      </c>
      <c r="C83" s="184">
        <v>0</v>
      </c>
      <c r="D83" s="184"/>
      <c r="E83" s="234"/>
      <c r="F83" s="234"/>
      <c r="G83" s="234"/>
      <c r="H83" s="237"/>
      <c r="I83" s="237">
        <f>IF(E83=0,0,G83/E83*100)</f>
        <v>0</v>
      </c>
      <c r="J83" s="237">
        <f t="shared" si="9"/>
      </c>
      <c r="K83" s="238">
        <f t="shared" si="10"/>
        <v>0</v>
      </c>
    </row>
    <row r="84" spans="1:11" s="240" customFormat="1" ht="28.5" customHeight="1" hidden="1">
      <c r="A84" s="166">
        <v>41040400</v>
      </c>
      <c r="B84" s="163" t="s">
        <v>399</v>
      </c>
      <c r="C84" s="184"/>
      <c r="D84" s="184"/>
      <c r="E84" s="234">
        <v>0</v>
      </c>
      <c r="F84" s="234">
        <v>0</v>
      </c>
      <c r="G84" s="234">
        <v>0</v>
      </c>
      <c r="H84" s="237"/>
      <c r="I84" s="237"/>
      <c r="J84" s="237"/>
      <c r="K84" s="238"/>
    </row>
    <row r="85" spans="1:11" s="240" customFormat="1" ht="158.25" customHeight="1">
      <c r="A85" s="174">
        <v>41040500</v>
      </c>
      <c r="B85" s="156" t="s">
        <v>362</v>
      </c>
      <c r="C85" s="184">
        <v>888</v>
      </c>
      <c r="D85" s="184">
        <v>0</v>
      </c>
      <c r="E85" s="234">
        <v>0</v>
      </c>
      <c r="F85" s="234">
        <v>0</v>
      </c>
      <c r="G85" s="234">
        <v>0</v>
      </c>
      <c r="H85" s="241">
        <f t="shared" si="8"/>
        <v>0</v>
      </c>
      <c r="I85" s="241">
        <f aca="true" t="shared" si="11" ref="I85:I102">IF(E85=0,0,G85/E85*100)</f>
        <v>0</v>
      </c>
      <c r="J85" s="241">
        <f t="shared" si="9"/>
      </c>
      <c r="K85" s="246">
        <f t="shared" si="10"/>
        <v>-888</v>
      </c>
    </row>
    <row r="86" spans="1:11" s="240" customFormat="1" ht="39" customHeight="1">
      <c r="A86" s="172">
        <v>41050000</v>
      </c>
      <c r="B86" s="158" t="s">
        <v>154</v>
      </c>
      <c r="C86" s="185">
        <f>SUM(C87:C100)</f>
        <v>222.79999999999998</v>
      </c>
      <c r="D86" s="185">
        <f>SUM(D87:D100)</f>
        <v>1138.8</v>
      </c>
      <c r="E86" s="185">
        <f>SUM(E87:E101)</f>
        <v>1357.2</v>
      </c>
      <c r="F86" s="185">
        <f>SUM(F87:F101)</f>
        <v>368.4</v>
      </c>
      <c r="G86" s="185">
        <f>SUM(G87:G101)</f>
        <v>368.4</v>
      </c>
      <c r="H86" s="237">
        <f t="shared" si="8"/>
        <v>0</v>
      </c>
      <c r="I86" s="237">
        <f t="shared" si="11"/>
        <v>27.14412024756852</v>
      </c>
      <c r="J86" s="237">
        <f t="shared" si="9"/>
        <v>100</v>
      </c>
      <c r="K86" s="238">
        <f t="shared" si="10"/>
        <v>145.6</v>
      </c>
    </row>
    <row r="87" spans="1:11" s="240" customFormat="1" ht="25.5" customHeight="1" hidden="1">
      <c r="A87" s="166"/>
      <c r="B87" s="175"/>
      <c r="C87" s="184"/>
      <c r="D87" s="184"/>
      <c r="E87" s="234"/>
      <c r="F87" s="234"/>
      <c r="G87" s="234"/>
      <c r="H87" s="237">
        <f t="shared" si="8"/>
        <v>0</v>
      </c>
      <c r="I87" s="237">
        <f t="shared" si="11"/>
        <v>0</v>
      </c>
      <c r="J87" s="237">
        <f t="shared" si="9"/>
      </c>
      <c r="K87" s="242">
        <f t="shared" si="10"/>
        <v>0</v>
      </c>
    </row>
    <row r="88" spans="1:11" s="240" customFormat="1" ht="21.75" customHeight="1" hidden="1">
      <c r="A88" s="166"/>
      <c r="B88" s="156"/>
      <c r="C88" s="184"/>
      <c r="D88" s="184"/>
      <c r="E88" s="234"/>
      <c r="F88" s="234"/>
      <c r="G88" s="234"/>
      <c r="H88" s="237">
        <f t="shared" si="8"/>
        <v>0</v>
      </c>
      <c r="I88" s="237">
        <f t="shared" si="11"/>
        <v>0</v>
      </c>
      <c r="J88" s="237">
        <f t="shared" si="9"/>
      </c>
      <c r="K88" s="242">
        <f t="shared" si="10"/>
        <v>0</v>
      </c>
    </row>
    <row r="89" spans="1:11" s="240" customFormat="1" ht="29.25" customHeight="1" hidden="1">
      <c r="A89" s="166"/>
      <c r="B89" s="156"/>
      <c r="C89" s="184"/>
      <c r="D89" s="184"/>
      <c r="E89" s="234"/>
      <c r="F89" s="234"/>
      <c r="G89" s="234"/>
      <c r="H89" s="237">
        <f t="shared" si="8"/>
        <v>0</v>
      </c>
      <c r="I89" s="237">
        <f t="shared" si="11"/>
        <v>0</v>
      </c>
      <c r="J89" s="237">
        <f t="shared" si="9"/>
      </c>
      <c r="K89" s="242">
        <f t="shared" si="10"/>
        <v>0</v>
      </c>
    </row>
    <row r="90" spans="1:11" s="240" customFormat="1" ht="18" customHeight="1" hidden="1">
      <c r="A90" s="166"/>
      <c r="B90" s="176"/>
      <c r="C90" s="186"/>
      <c r="D90" s="186"/>
      <c r="E90" s="234"/>
      <c r="F90" s="234"/>
      <c r="G90" s="234"/>
      <c r="H90" s="237">
        <f t="shared" si="8"/>
        <v>0</v>
      </c>
      <c r="I90" s="237">
        <f t="shared" si="11"/>
        <v>0</v>
      </c>
      <c r="J90" s="237">
        <f t="shared" si="9"/>
      </c>
      <c r="K90" s="242">
        <f t="shared" si="10"/>
        <v>0</v>
      </c>
    </row>
    <row r="91" spans="1:11" s="240" customFormat="1" ht="27.75" customHeight="1" hidden="1">
      <c r="A91" s="155"/>
      <c r="B91" s="156"/>
      <c r="C91" s="186"/>
      <c r="D91" s="186"/>
      <c r="E91" s="234"/>
      <c r="F91" s="234"/>
      <c r="G91" s="234"/>
      <c r="H91" s="237">
        <f t="shared" si="8"/>
        <v>0</v>
      </c>
      <c r="I91" s="237">
        <f t="shared" si="11"/>
        <v>0</v>
      </c>
      <c r="J91" s="237">
        <f t="shared" si="9"/>
      </c>
      <c r="K91" s="242">
        <f t="shared" si="10"/>
        <v>0</v>
      </c>
    </row>
    <row r="92" spans="1:11" s="240" customFormat="1" ht="35.25" customHeight="1" hidden="1">
      <c r="A92" s="166"/>
      <c r="B92" s="156"/>
      <c r="C92" s="180"/>
      <c r="D92" s="180"/>
      <c r="E92" s="234"/>
      <c r="F92" s="234"/>
      <c r="G92" s="234"/>
      <c r="H92" s="237">
        <f t="shared" si="8"/>
        <v>0</v>
      </c>
      <c r="I92" s="237">
        <f t="shared" si="11"/>
        <v>0</v>
      </c>
      <c r="J92" s="237">
        <f t="shared" si="9"/>
      </c>
      <c r="K92" s="242">
        <f t="shared" si="10"/>
        <v>0</v>
      </c>
    </row>
    <row r="93" spans="1:11" s="240" customFormat="1" ht="62.25" customHeight="1">
      <c r="A93" s="166">
        <v>41051000</v>
      </c>
      <c r="B93" s="140" t="s">
        <v>190</v>
      </c>
      <c r="C93" s="180">
        <v>189.6</v>
      </c>
      <c r="D93" s="180">
        <v>1099.6</v>
      </c>
      <c r="E93" s="234">
        <v>1099.6</v>
      </c>
      <c r="F93" s="234">
        <v>257.4</v>
      </c>
      <c r="G93" s="234">
        <v>257.4</v>
      </c>
      <c r="H93" s="241">
        <f t="shared" si="8"/>
        <v>0</v>
      </c>
      <c r="I93" s="241">
        <f t="shared" si="11"/>
        <v>23.408512186249546</v>
      </c>
      <c r="J93" s="241">
        <f t="shared" si="9"/>
        <v>100</v>
      </c>
      <c r="K93" s="242">
        <f t="shared" si="10"/>
        <v>67.79999999999998</v>
      </c>
    </row>
    <row r="94" spans="1:13" s="240" customFormat="1" ht="82.5" customHeight="1">
      <c r="A94" s="166">
        <v>41051200</v>
      </c>
      <c r="B94" s="140" t="s">
        <v>155</v>
      </c>
      <c r="C94" s="180">
        <v>27.7</v>
      </c>
      <c r="D94" s="180">
        <v>0</v>
      </c>
      <c r="E94" s="234">
        <v>155.9</v>
      </c>
      <c r="F94" s="234">
        <v>39</v>
      </c>
      <c r="G94" s="234">
        <v>39</v>
      </c>
      <c r="H94" s="241">
        <f t="shared" si="8"/>
        <v>0</v>
      </c>
      <c r="I94" s="241">
        <f t="shared" si="11"/>
        <v>25.01603592046183</v>
      </c>
      <c r="J94" s="241">
        <f t="shared" si="9"/>
        <v>100</v>
      </c>
      <c r="K94" s="242">
        <f t="shared" si="10"/>
        <v>11.3</v>
      </c>
      <c r="M94" s="243"/>
    </row>
    <row r="95" spans="1:13" s="240" customFormat="1" ht="81.75" customHeight="1" hidden="1">
      <c r="A95" s="166">
        <v>41051400</v>
      </c>
      <c r="B95" s="140" t="s">
        <v>168</v>
      </c>
      <c r="C95" s="180">
        <v>0</v>
      </c>
      <c r="D95" s="180"/>
      <c r="E95" s="234">
        <v>0</v>
      </c>
      <c r="F95" s="234"/>
      <c r="G95" s="234">
        <v>0</v>
      </c>
      <c r="H95" s="241">
        <f t="shared" si="8"/>
        <v>0</v>
      </c>
      <c r="I95" s="241">
        <f t="shared" si="11"/>
        <v>0</v>
      </c>
      <c r="J95" s="241">
        <f t="shared" si="9"/>
      </c>
      <c r="K95" s="242">
        <f t="shared" si="10"/>
        <v>0</v>
      </c>
      <c r="M95" s="243"/>
    </row>
    <row r="96" spans="1:13" s="240" customFormat="1" ht="61.5" customHeight="1" hidden="1">
      <c r="A96" s="166">
        <v>41051500</v>
      </c>
      <c r="B96" s="140" t="s">
        <v>167</v>
      </c>
      <c r="C96" s="180">
        <v>0</v>
      </c>
      <c r="D96" s="180"/>
      <c r="E96" s="234">
        <v>0</v>
      </c>
      <c r="F96" s="234"/>
      <c r="G96" s="234">
        <v>0</v>
      </c>
      <c r="H96" s="241">
        <f t="shared" si="8"/>
        <v>0</v>
      </c>
      <c r="I96" s="241">
        <f t="shared" si="11"/>
        <v>0</v>
      </c>
      <c r="J96" s="241">
        <f t="shared" si="9"/>
      </c>
      <c r="K96" s="242">
        <f t="shared" si="10"/>
        <v>0</v>
      </c>
      <c r="M96" s="243"/>
    </row>
    <row r="97" spans="1:13" s="240" customFormat="1" ht="11.25" customHeight="1" hidden="1">
      <c r="A97" s="155">
        <v>41053000</v>
      </c>
      <c r="B97" s="140" t="s">
        <v>172</v>
      </c>
      <c r="C97" s="180">
        <v>0</v>
      </c>
      <c r="D97" s="180"/>
      <c r="E97" s="234">
        <v>0</v>
      </c>
      <c r="F97" s="234"/>
      <c r="G97" s="234">
        <v>0</v>
      </c>
      <c r="H97" s="241">
        <f t="shared" si="8"/>
        <v>0</v>
      </c>
      <c r="I97" s="241">
        <f t="shared" si="11"/>
        <v>0</v>
      </c>
      <c r="J97" s="241">
        <f t="shared" si="9"/>
      </c>
      <c r="K97" s="242">
        <f t="shared" si="10"/>
        <v>0</v>
      </c>
      <c r="M97" s="243"/>
    </row>
    <row r="98" spans="1:13" s="240" customFormat="1" ht="95.25" customHeight="1">
      <c r="A98" s="155">
        <v>41051400</v>
      </c>
      <c r="B98" s="140" t="s">
        <v>168</v>
      </c>
      <c r="C98" s="180">
        <v>0</v>
      </c>
      <c r="D98" s="180"/>
      <c r="E98" s="234"/>
      <c r="F98" s="234"/>
      <c r="G98" s="234"/>
      <c r="H98" s="241">
        <f t="shared" si="8"/>
        <v>0</v>
      </c>
      <c r="I98" s="241">
        <f t="shared" si="11"/>
        <v>0</v>
      </c>
      <c r="J98" s="241">
        <f t="shared" si="9"/>
      </c>
      <c r="K98" s="242">
        <f t="shared" si="10"/>
        <v>0</v>
      </c>
      <c r="M98" s="243"/>
    </row>
    <row r="99" spans="1:11" s="240" customFormat="1" ht="27" customHeight="1">
      <c r="A99" s="166">
        <v>41053900</v>
      </c>
      <c r="B99" s="140" t="s">
        <v>144</v>
      </c>
      <c r="C99" s="180">
        <v>5.5</v>
      </c>
      <c r="D99" s="180">
        <v>39.2</v>
      </c>
      <c r="E99" s="234">
        <v>101.7</v>
      </c>
      <c r="F99" s="234">
        <v>72</v>
      </c>
      <c r="G99" s="234">
        <v>72</v>
      </c>
      <c r="H99" s="241">
        <f t="shared" si="8"/>
        <v>0</v>
      </c>
      <c r="I99" s="241">
        <f t="shared" si="11"/>
        <v>70.79646017699115</v>
      </c>
      <c r="J99" s="241">
        <f t="shared" si="9"/>
        <v>100</v>
      </c>
      <c r="K99" s="242">
        <f t="shared" si="10"/>
        <v>66.5</v>
      </c>
    </row>
    <row r="100" spans="1:11" s="69" customFormat="1" ht="82.5" customHeight="1">
      <c r="A100" s="166">
        <v>41055000</v>
      </c>
      <c r="B100" s="140" t="s">
        <v>169</v>
      </c>
      <c r="C100" s="73">
        <v>0</v>
      </c>
      <c r="D100" s="73"/>
      <c r="E100" s="234">
        <v>0</v>
      </c>
      <c r="F100" s="70">
        <v>0</v>
      </c>
      <c r="G100" s="70">
        <v>0</v>
      </c>
      <c r="H100" s="67">
        <f t="shared" si="8"/>
        <v>0</v>
      </c>
      <c r="I100" s="67">
        <f t="shared" si="11"/>
        <v>0</v>
      </c>
      <c r="J100" s="67">
        <f t="shared" si="9"/>
      </c>
      <c r="K100" s="72">
        <f t="shared" si="10"/>
        <v>0</v>
      </c>
    </row>
    <row r="101" spans="1:11" s="240" customFormat="1" ht="126" customHeight="1" hidden="1">
      <c r="A101" s="166">
        <v>41058800</v>
      </c>
      <c r="B101" s="140" t="s">
        <v>400</v>
      </c>
      <c r="C101" s="180"/>
      <c r="D101" s="180"/>
      <c r="E101" s="234">
        <v>0</v>
      </c>
      <c r="F101" s="234">
        <v>0</v>
      </c>
      <c r="G101" s="234">
        <v>0</v>
      </c>
      <c r="H101" s="237">
        <f t="shared" si="8"/>
        <v>0</v>
      </c>
      <c r="I101" s="237">
        <f t="shared" si="11"/>
        <v>0</v>
      </c>
      <c r="J101" s="237">
        <f t="shared" si="9"/>
      </c>
      <c r="K101" s="242"/>
    </row>
    <row r="102" spans="1:11" s="247" customFormat="1" ht="29.25" customHeight="1">
      <c r="A102" s="187"/>
      <c r="B102" s="188" t="s">
        <v>11</v>
      </c>
      <c r="C102" s="189">
        <f>C66+C68+C69+C81+C86</f>
        <v>44584.100000000006</v>
      </c>
      <c r="D102" s="189">
        <f>D66+D68+D69+D81+D86</f>
        <v>193848.7</v>
      </c>
      <c r="E102" s="189">
        <f>E66+E68+E69+E81+E86</f>
        <v>194067.10000000003</v>
      </c>
      <c r="F102" s="189">
        <f>F66+F68+F69+F81+F86</f>
        <v>44602.1</v>
      </c>
      <c r="G102" s="189">
        <f>G66+G68+G69+G81+G86</f>
        <v>52571.90000000001</v>
      </c>
      <c r="H102" s="237">
        <f t="shared" si="8"/>
        <v>7969.80000000001</v>
      </c>
      <c r="I102" s="237">
        <f t="shared" si="11"/>
        <v>27.089547893486326</v>
      </c>
      <c r="J102" s="237">
        <f t="shared" si="9"/>
        <v>117.86866537674237</v>
      </c>
      <c r="K102" s="238">
        <f t="shared" si="10"/>
        <v>7987.800000000003</v>
      </c>
    </row>
    <row r="103" spans="1:11" s="81" customFormat="1" ht="27" customHeight="1">
      <c r="A103" s="76"/>
      <c r="B103" s="190" t="s">
        <v>22</v>
      </c>
      <c r="C103" s="77"/>
      <c r="D103" s="77"/>
      <c r="E103" s="77" t="s">
        <v>16</v>
      </c>
      <c r="F103" s="77"/>
      <c r="G103" s="77"/>
      <c r="H103" s="78">
        <f t="shared" si="8"/>
        <v>0</v>
      </c>
      <c r="I103" s="79"/>
      <c r="J103" s="78">
        <f t="shared" si="9"/>
      </c>
      <c r="K103" s="80"/>
    </row>
    <row r="104" spans="1:11" s="17" customFormat="1" ht="20.25" customHeight="1">
      <c r="A104" s="327" t="s">
        <v>133</v>
      </c>
      <c r="B104" s="328" t="s">
        <v>24</v>
      </c>
      <c r="C104" s="128">
        <f>C105+C106+C107+C108</f>
        <v>8959.600000000002</v>
      </c>
      <c r="D104" s="128">
        <f>D105+D106+D107+D108</f>
        <v>35500.4</v>
      </c>
      <c r="E104" s="128">
        <f>E105+E106+E107+E108</f>
        <v>35500.4</v>
      </c>
      <c r="F104" s="128">
        <f>F105+F106+F107+F108</f>
        <v>12496.8</v>
      </c>
      <c r="G104" s="128">
        <f>G105+G106+G107+G108</f>
        <v>9584.5</v>
      </c>
      <c r="H104" s="237">
        <f t="shared" si="8"/>
        <v>-2912.2999999999993</v>
      </c>
      <c r="I104" s="329">
        <f>G104/E104</f>
        <v>0.269982873432412</v>
      </c>
      <c r="J104" s="237">
        <f t="shared" si="9"/>
        <v>76.69563408232509</v>
      </c>
      <c r="K104" s="330">
        <f>G104-C104</f>
        <v>624.8999999999978</v>
      </c>
    </row>
    <row r="105" spans="1:11" s="20" customFormat="1" ht="108.75" customHeight="1">
      <c r="A105" s="331" t="s">
        <v>192</v>
      </c>
      <c r="B105" s="276" t="s">
        <v>193</v>
      </c>
      <c r="C105" s="131">
        <v>6535.6</v>
      </c>
      <c r="D105" s="127">
        <v>26614</v>
      </c>
      <c r="E105" s="127">
        <v>26614</v>
      </c>
      <c r="F105" s="127">
        <v>9651.5</v>
      </c>
      <c r="G105" s="126">
        <v>7554.5</v>
      </c>
      <c r="H105" s="241">
        <f t="shared" si="8"/>
        <v>-2097</v>
      </c>
      <c r="I105" s="332">
        <f>G105/E105</f>
        <v>0.2838543623656722</v>
      </c>
      <c r="J105" s="332">
        <f>G105/F105</f>
        <v>0.7827280733564731</v>
      </c>
      <c r="K105" s="325">
        <f aca="true" t="shared" si="12" ref="K105:K176">G105-C105</f>
        <v>1018.8999999999996</v>
      </c>
    </row>
    <row r="106" spans="1:11" s="20" customFormat="1" ht="67.5" customHeight="1">
      <c r="A106" s="331" t="s">
        <v>194</v>
      </c>
      <c r="B106" s="276" t="s">
        <v>195</v>
      </c>
      <c r="C106" s="126">
        <v>2343.8</v>
      </c>
      <c r="D106" s="127">
        <v>8431.4</v>
      </c>
      <c r="E106" s="127">
        <v>8431.4</v>
      </c>
      <c r="F106" s="127">
        <v>2642.4</v>
      </c>
      <c r="G106" s="126">
        <v>1932.5</v>
      </c>
      <c r="H106" s="241">
        <f t="shared" si="8"/>
        <v>-709.9000000000001</v>
      </c>
      <c r="I106" s="332">
        <f aca="true" t="shared" si="13" ref="I106:I177">G106/E106</f>
        <v>0.22920274213060704</v>
      </c>
      <c r="J106" s="332">
        <f aca="true" t="shared" si="14" ref="J106:J177">G106/F106</f>
        <v>0.7313427187405389</v>
      </c>
      <c r="K106" s="325">
        <f t="shared" si="12"/>
        <v>-411.3000000000002</v>
      </c>
    </row>
    <row r="107" spans="1:11" s="333" customFormat="1" ht="33.75" customHeight="1">
      <c r="A107" s="331" t="s">
        <v>196</v>
      </c>
      <c r="B107" s="276" t="s">
        <v>197</v>
      </c>
      <c r="C107" s="126">
        <v>80.2</v>
      </c>
      <c r="D107" s="126">
        <v>455</v>
      </c>
      <c r="E107" s="126">
        <v>455</v>
      </c>
      <c r="F107" s="126">
        <v>202.9</v>
      </c>
      <c r="G107" s="126">
        <v>97.5</v>
      </c>
      <c r="H107" s="241">
        <f t="shared" si="8"/>
        <v>-105.4</v>
      </c>
      <c r="I107" s="332">
        <f t="shared" si="13"/>
        <v>0.21428571428571427</v>
      </c>
      <c r="J107" s="332">
        <f t="shared" si="14"/>
        <v>0.48053228191227204</v>
      </c>
      <c r="K107" s="325">
        <f t="shared" si="12"/>
        <v>17.299999999999997</v>
      </c>
    </row>
    <row r="108" spans="1:11" s="20" customFormat="1" ht="86.25" customHeight="1" hidden="1">
      <c r="A108" s="82" t="s">
        <v>198</v>
      </c>
      <c r="B108" s="83" t="s">
        <v>199</v>
      </c>
      <c r="C108" s="126"/>
      <c r="D108" s="126"/>
      <c r="E108" s="84"/>
      <c r="F108" s="84"/>
      <c r="G108" s="84"/>
      <c r="H108" s="71">
        <f t="shared" si="8"/>
        <v>0</v>
      </c>
      <c r="I108" s="85"/>
      <c r="J108" s="85"/>
      <c r="K108" s="86">
        <f t="shared" si="12"/>
        <v>0</v>
      </c>
    </row>
    <row r="109" spans="1:11" s="337" customFormat="1" ht="23.25" customHeight="1">
      <c r="A109" s="327" t="s">
        <v>134</v>
      </c>
      <c r="B109" s="334" t="s">
        <v>25</v>
      </c>
      <c r="C109" s="128">
        <f>C110+C111+C112+C113+C114+C115+C116+C117+C118+C119+C121+C123+C124+C127+C128+C120+C125+C126</f>
        <v>24580.200000000004</v>
      </c>
      <c r="D109" s="128">
        <f>D110+D111+D112+D113+D114+D115+D116+D117+D118+D119+D121+D123+D124+D127+D128+D120+D125+D126</f>
        <v>94348.40000000001</v>
      </c>
      <c r="E109" s="128">
        <f>E110+E111+E112+E113+E114+E115+E116+E117+E118+E119+E121+E123+E124+E127+E128+E120+E125+E126</f>
        <v>94551.49999999999</v>
      </c>
      <c r="F109" s="128">
        <f>F110+F111+F112+F113+F114+F115+F116+F117+F118+F119+F121+F123+F124+F127+F128+F120+F125+F126</f>
        <v>28012.300000000007</v>
      </c>
      <c r="G109" s="128">
        <f>G110+G111+G112+G113+G114+G115+G116+G117+G118+G119+G121+G123+G124+G127+G128+G120+G125+G126</f>
        <v>22805</v>
      </c>
      <c r="H109" s="237">
        <f t="shared" si="8"/>
        <v>-5207.300000000007</v>
      </c>
      <c r="I109" s="335">
        <f t="shared" si="13"/>
        <v>0.24119130844037381</v>
      </c>
      <c r="J109" s="335">
        <f t="shared" si="14"/>
        <v>0.814106660288516</v>
      </c>
      <c r="K109" s="336">
        <f t="shared" si="12"/>
        <v>-1775.2000000000044</v>
      </c>
    </row>
    <row r="110" spans="1:11" s="333" customFormat="1" ht="20.25" customHeight="1">
      <c r="A110" s="281" t="s">
        <v>200</v>
      </c>
      <c r="B110" s="338" t="s">
        <v>201</v>
      </c>
      <c r="C110" s="126">
        <v>1827.3</v>
      </c>
      <c r="D110" s="126">
        <v>6427.7</v>
      </c>
      <c r="E110" s="126">
        <v>6427.7</v>
      </c>
      <c r="F110" s="126">
        <v>1852.7</v>
      </c>
      <c r="G110" s="126">
        <v>1491.6</v>
      </c>
      <c r="H110" s="241">
        <f t="shared" si="8"/>
        <v>-361.10000000000014</v>
      </c>
      <c r="I110" s="332">
        <f t="shared" si="13"/>
        <v>0.23205812343451002</v>
      </c>
      <c r="J110" s="332">
        <f t="shared" si="14"/>
        <v>0.8050952663680034</v>
      </c>
      <c r="K110" s="325">
        <f t="shared" si="12"/>
        <v>-335.70000000000005</v>
      </c>
    </row>
    <row r="111" spans="1:11" s="333" customFormat="1" ht="60" customHeight="1">
      <c r="A111" s="274" t="s">
        <v>220</v>
      </c>
      <c r="B111" s="338" t="s">
        <v>411</v>
      </c>
      <c r="C111" s="126">
        <v>7318.3</v>
      </c>
      <c r="D111" s="126">
        <v>28407.9</v>
      </c>
      <c r="E111" s="126">
        <v>28453</v>
      </c>
      <c r="F111" s="126">
        <v>11020.8</v>
      </c>
      <c r="G111" s="126">
        <v>7617.3</v>
      </c>
      <c r="H111" s="241">
        <f t="shared" si="8"/>
        <v>-3403.499999999999</v>
      </c>
      <c r="I111" s="332">
        <f t="shared" si="13"/>
        <v>0.2677151794186905</v>
      </c>
      <c r="J111" s="332">
        <f t="shared" si="14"/>
        <v>0.6911748693379791</v>
      </c>
      <c r="K111" s="325">
        <f t="shared" si="12"/>
        <v>299</v>
      </c>
    </row>
    <row r="112" spans="1:11" s="339" customFormat="1" ht="37.5" customHeight="1">
      <c r="A112" s="274" t="s">
        <v>222</v>
      </c>
      <c r="B112" s="275" t="s">
        <v>412</v>
      </c>
      <c r="C112" s="126">
        <v>12431.3</v>
      </c>
      <c r="D112" s="126">
        <v>46994.6</v>
      </c>
      <c r="E112" s="126">
        <v>46994.6</v>
      </c>
      <c r="F112" s="126">
        <v>11019.9</v>
      </c>
      <c r="G112" s="126">
        <v>10860</v>
      </c>
      <c r="H112" s="241">
        <f t="shared" si="8"/>
        <v>-159.89999999999964</v>
      </c>
      <c r="I112" s="332">
        <f t="shared" si="13"/>
        <v>0.23109038059691966</v>
      </c>
      <c r="J112" s="332">
        <f t="shared" si="14"/>
        <v>0.9854898864780988</v>
      </c>
      <c r="K112" s="325">
        <f t="shared" si="12"/>
        <v>-1571.2999999999993</v>
      </c>
    </row>
    <row r="113" spans="1:11" s="339" customFormat="1" ht="38.25" customHeight="1" hidden="1">
      <c r="A113" s="274" t="s">
        <v>223</v>
      </c>
      <c r="B113" s="275" t="s">
        <v>221</v>
      </c>
      <c r="C113" s="126"/>
      <c r="D113" s="126"/>
      <c r="E113" s="126"/>
      <c r="F113" s="126"/>
      <c r="G113" s="126"/>
      <c r="H113" s="241">
        <f t="shared" si="8"/>
        <v>0</v>
      </c>
      <c r="I113" s="332" t="e">
        <f t="shared" si="13"/>
        <v>#DIV/0!</v>
      </c>
      <c r="J113" s="332" t="e">
        <f t="shared" si="14"/>
        <v>#DIV/0!</v>
      </c>
      <c r="K113" s="325">
        <f t="shared" si="12"/>
        <v>0</v>
      </c>
    </row>
    <row r="114" spans="1:11" s="339" customFormat="1" ht="64.5" customHeight="1">
      <c r="A114" s="274" t="s">
        <v>202</v>
      </c>
      <c r="B114" s="275" t="s">
        <v>203</v>
      </c>
      <c r="C114" s="126">
        <v>1006.5</v>
      </c>
      <c r="D114" s="126">
        <v>3655.1</v>
      </c>
      <c r="E114" s="126">
        <v>3655.2</v>
      </c>
      <c r="F114" s="126">
        <v>1145.8</v>
      </c>
      <c r="G114" s="126">
        <v>720.3</v>
      </c>
      <c r="H114" s="241">
        <f t="shared" si="8"/>
        <v>-425.5</v>
      </c>
      <c r="I114" s="332">
        <f t="shared" si="13"/>
        <v>0.19706172028890348</v>
      </c>
      <c r="J114" s="332">
        <f t="shared" si="14"/>
        <v>0.6286437423634142</v>
      </c>
      <c r="K114" s="325">
        <f t="shared" si="12"/>
        <v>-286.20000000000005</v>
      </c>
    </row>
    <row r="115" spans="1:11" s="339" customFormat="1" ht="39" customHeight="1">
      <c r="A115" s="281" t="s">
        <v>204</v>
      </c>
      <c r="B115" s="275" t="s">
        <v>304</v>
      </c>
      <c r="C115" s="126">
        <v>735.6</v>
      </c>
      <c r="D115" s="126">
        <v>2479.6</v>
      </c>
      <c r="E115" s="126">
        <v>2479.6</v>
      </c>
      <c r="F115" s="126">
        <v>987.5</v>
      </c>
      <c r="G115" s="126">
        <v>770.7</v>
      </c>
      <c r="H115" s="241">
        <f t="shared" si="8"/>
        <v>-216.79999999999995</v>
      </c>
      <c r="I115" s="332">
        <f t="shared" si="13"/>
        <v>0.31081626068720764</v>
      </c>
      <c r="J115" s="332">
        <f t="shared" si="14"/>
        <v>0.7804556962025317</v>
      </c>
      <c r="K115" s="325">
        <f t="shared" si="12"/>
        <v>35.10000000000002</v>
      </c>
    </row>
    <row r="116" spans="1:11" s="339" customFormat="1" ht="39.75" customHeight="1">
      <c r="A116" s="281" t="s">
        <v>224</v>
      </c>
      <c r="B116" s="275" t="s">
        <v>225</v>
      </c>
      <c r="C116" s="126">
        <v>775.2</v>
      </c>
      <c r="D116" s="126">
        <v>3826.6</v>
      </c>
      <c r="E116" s="126">
        <v>3826.6</v>
      </c>
      <c r="F116" s="126">
        <v>1149.4</v>
      </c>
      <c r="G116" s="126">
        <v>801</v>
      </c>
      <c r="H116" s="241">
        <f t="shared" si="8"/>
        <v>-348.4000000000001</v>
      </c>
      <c r="I116" s="332">
        <f t="shared" si="13"/>
        <v>0.20932420425442952</v>
      </c>
      <c r="J116" s="332">
        <f t="shared" si="14"/>
        <v>0.6968853314772925</v>
      </c>
      <c r="K116" s="325">
        <f t="shared" si="12"/>
        <v>25.799999999999955</v>
      </c>
    </row>
    <row r="117" spans="1:11" s="339" customFormat="1" ht="26.25" customHeight="1">
      <c r="A117" s="281" t="s">
        <v>226</v>
      </c>
      <c r="B117" s="275" t="s">
        <v>227</v>
      </c>
      <c r="C117" s="126"/>
      <c r="D117" s="126">
        <v>10.9</v>
      </c>
      <c r="E117" s="126">
        <v>10.9</v>
      </c>
      <c r="F117" s="126">
        <v>5.4</v>
      </c>
      <c r="G117" s="126">
        <v>3.6</v>
      </c>
      <c r="H117" s="241">
        <f t="shared" si="8"/>
        <v>-1.8000000000000003</v>
      </c>
      <c r="I117" s="332">
        <f t="shared" si="13"/>
        <v>0.3302752293577982</v>
      </c>
      <c r="J117" s="332">
        <f t="shared" si="14"/>
        <v>0.6666666666666666</v>
      </c>
      <c r="K117" s="325">
        <f t="shared" si="12"/>
        <v>3.6</v>
      </c>
    </row>
    <row r="118" spans="1:11" s="339" customFormat="1" ht="54" customHeight="1">
      <c r="A118" s="274" t="s">
        <v>228</v>
      </c>
      <c r="B118" s="287" t="s">
        <v>229</v>
      </c>
      <c r="C118" s="126">
        <v>39.9</v>
      </c>
      <c r="D118" s="126">
        <v>197.2</v>
      </c>
      <c r="E118" s="126">
        <v>197.2</v>
      </c>
      <c r="F118" s="126">
        <v>120.2</v>
      </c>
      <c r="G118" s="126">
        <v>37.4</v>
      </c>
      <c r="H118" s="241">
        <f t="shared" si="8"/>
        <v>-82.80000000000001</v>
      </c>
      <c r="I118" s="332">
        <f t="shared" si="13"/>
        <v>0.1896551724137931</v>
      </c>
      <c r="J118" s="332">
        <f t="shared" si="14"/>
        <v>0.31114808652246256</v>
      </c>
      <c r="K118" s="325">
        <f t="shared" si="12"/>
        <v>-2.5</v>
      </c>
    </row>
    <row r="119" spans="1:11" s="339" customFormat="1" ht="50.25" customHeight="1">
      <c r="A119" s="274" t="s">
        <v>230</v>
      </c>
      <c r="B119" s="287" t="s">
        <v>231</v>
      </c>
      <c r="C119" s="126">
        <v>181.9</v>
      </c>
      <c r="D119" s="126">
        <v>1099.6</v>
      </c>
      <c r="E119" s="126">
        <v>1099.6</v>
      </c>
      <c r="F119" s="126">
        <v>257.4</v>
      </c>
      <c r="G119" s="126">
        <v>203.6</v>
      </c>
      <c r="H119" s="241">
        <f t="shared" si="8"/>
        <v>-53.79999999999998</v>
      </c>
      <c r="I119" s="332">
        <f t="shared" si="13"/>
        <v>0.1851582393597672</v>
      </c>
      <c r="J119" s="332">
        <f t="shared" si="14"/>
        <v>0.790986790986791</v>
      </c>
      <c r="K119" s="325">
        <f t="shared" si="12"/>
        <v>21.69999999999999</v>
      </c>
    </row>
    <row r="120" spans="1:11" s="339" customFormat="1" ht="148.5" customHeight="1" hidden="1">
      <c r="A120" s="274">
        <v>1154</v>
      </c>
      <c r="B120" s="287" t="s">
        <v>379</v>
      </c>
      <c r="C120" s="126"/>
      <c r="D120" s="126"/>
      <c r="E120" s="126"/>
      <c r="F120" s="126"/>
      <c r="G120" s="126"/>
      <c r="H120" s="241">
        <f t="shared" si="8"/>
        <v>0</v>
      </c>
      <c r="I120" s="332" t="e">
        <f t="shared" si="13"/>
        <v>#DIV/0!</v>
      </c>
      <c r="J120" s="332" t="e">
        <f t="shared" si="14"/>
        <v>#DIV/0!</v>
      </c>
      <c r="K120" s="325">
        <f t="shared" si="12"/>
        <v>0</v>
      </c>
    </row>
    <row r="121" spans="1:11" s="339" customFormat="1" ht="51.75" customHeight="1">
      <c r="A121" s="274" t="s">
        <v>206</v>
      </c>
      <c r="B121" s="287" t="s">
        <v>207</v>
      </c>
      <c r="C121" s="126">
        <v>241.5</v>
      </c>
      <c r="D121" s="126">
        <v>1249.2</v>
      </c>
      <c r="E121" s="126">
        <v>1251.2</v>
      </c>
      <c r="F121" s="126">
        <v>414.2</v>
      </c>
      <c r="G121" s="126">
        <v>260.5</v>
      </c>
      <c r="H121" s="241">
        <f t="shared" si="8"/>
        <v>-153.7</v>
      </c>
      <c r="I121" s="332">
        <f t="shared" si="13"/>
        <v>0.20820012787723785</v>
      </c>
      <c r="J121" s="332">
        <f t="shared" si="14"/>
        <v>0.62892322549493</v>
      </c>
      <c r="K121" s="325">
        <f t="shared" si="12"/>
        <v>19</v>
      </c>
    </row>
    <row r="122" spans="1:11" s="16" customFormat="1" ht="38.25" customHeight="1" hidden="1" thickBot="1">
      <c r="A122" s="24"/>
      <c r="B122" s="23"/>
      <c r="C122" s="126"/>
      <c r="D122" s="126"/>
      <c r="E122" s="84"/>
      <c r="F122" s="84"/>
      <c r="G122" s="84"/>
      <c r="H122" s="67">
        <f t="shared" si="8"/>
        <v>0</v>
      </c>
      <c r="I122" s="85" t="e">
        <f t="shared" si="13"/>
        <v>#DIV/0!</v>
      </c>
      <c r="J122" s="85" t="e">
        <f t="shared" si="14"/>
        <v>#DIV/0!</v>
      </c>
      <c r="K122" s="86">
        <f t="shared" si="12"/>
        <v>0</v>
      </c>
    </row>
    <row r="123" spans="1:11" s="16" customFormat="1" ht="75" customHeight="1" hidden="1" thickBot="1">
      <c r="A123" s="24" t="s">
        <v>232</v>
      </c>
      <c r="B123" s="23" t="s">
        <v>233</v>
      </c>
      <c r="C123" s="126"/>
      <c r="D123" s="126"/>
      <c r="E123" s="84"/>
      <c r="F123" s="84"/>
      <c r="G123" s="84"/>
      <c r="H123" s="67">
        <f t="shared" si="8"/>
        <v>0</v>
      </c>
      <c r="I123" s="85" t="e">
        <f t="shared" si="13"/>
        <v>#DIV/0!</v>
      </c>
      <c r="J123" s="85" t="e">
        <f t="shared" si="14"/>
        <v>#DIV/0!</v>
      </c>
      <c r="K123" s="86">
        <f t="shared" si="12"/>
        <v>0</v>
      </c>
    </row>
    <row r="124" spans="1:11" s="28" customFormat="1" ht="10.5" customHeight="1" hidden="1">
      <c r="A124" s="24" t="s">
        <v>234</v>
      </c>
      <c r="B124" s="23" t="s">
        <v>235</v>
      </c>
      <c r="C124" s="126"/>
      <c r="D124" s="126"/>
      <c r="E124" s="84"/>
      <c r="F124" s="84"/>
      <c r="G124" s="84"/>
      <c r="H124" s="67">
        <f t="shared" si="8"/>
        <v>0</v>
      </c>
      <c r="I124" s="85" t="e">
        <f t="shared" si="13"/>
        <v>#DIV/0!</v>
      </c>
      <c r="J124" s="85" t="e">
        <f t="shared" si="14"/>
        <v>#DIV/0!</v>
      </c>
      <c r="K124" s="86">
        <f t="shared" si="12"/>
        <v>0</v>
      </c>
    </row>
    <row r="125" spans="1:11" s="28" customFormat="1" ht="99.75" customHeight="1" hidden="1">
      <c r="A125" s="24">
        <v>1181</v>
      </c>
      <c r="B125" s="23" t="s">
        <v>233</v>
      </c>
      <c r="C125" s="126"/>
      <c r="D125" s="126"/>
      <c r="E125" s="84"/>
      <c r="F125" s="84"/>
      <c r="G125" s="84"/>
      <c r="H125" s="71">
        <f t="shared" si="8"/>
        <v>0</v>
      </c>
      <c r="I125" s="85"/>
      <c r="J125" s="85"/>
      <c r="K125" s="86">
        <f t="shared" si="12"/>
        <v>0</v>
      </c>
    </row>
    <row r="126" spans="1:11" s="28" customFormat="1" ht="100.5" customHeight="1" hidden="1">
      <c r="A126" s="24">
        <v>1182</v>
      </c>
      <c r="B126" s="23" t="s">
        <v>235</v>
      </c>
      <c r="C126" s="126"/>
      <c r="D126" s="126"/>
      <c r="E126" s="84"/>
      <c r="F126" s="84"/>
      <c r="G126" s="84"/>
      <c r="H126" s="71">
        <f t="shared" si="8"/>
        <v>0</v>
      </c>
      <c r="I126" s="85"/>
      <c r="J126" s="85"/>
      <c r="K126" s="86">
        <f t="shared" si="12"/>
        <v>0</v>
      </c>
    </row>
    <row r="127" spans="1:11" s="340" customFormat="1" ht="82.5" customHeight="1">
      <c r="A127" s="274" t="s">
        <v>236</v>
      </c>
      <c r="B127" s="275" t="s">
        <v>237</v>
      </c>
      <c r="C127" s="126">
        <v>22.7</v>
      </c>
      <c r="D127" s="126"/>
      <c r="E127" s="126">
        <v>155.9</v>
      </c>
      <c r="F127" s="126">
        <v>39</v>
      </c>
      <c r="G127" s="126">
        <v>39</v>
      </c>
      <c r="H127" s="241">
        <f t="shared" si="8"/>
        <v>0</v>
      </c>
      <c r="I127" s="332">
        <f t="shared" si="13"/>
        <v>0.2501603592046183</v>
      </c>
      <c r="J127" s="332">
        <f t="shared" si="14"/>
        <v>1</v>
      </c>
      <c r="K127" s="325">
        <f t="shared" si="12"/>
        <v>16.3</v>
      </c>
    </row>
    <row r="128" spans="1:11" s="340" customFormat="1" ht="84.75" customHeight="1" hidden="1">
      <c r="A128" s="274" t="s">
        <v>208</v>
      </c>
      <c r="B128" s="275" t="s">
        <v>209</v>
      </c>
      <c r="C128" s="126"/>
      <c r="D128" s="126"/>
      <c r="E128" s="126"/>
      <c r="F128" s="126"/>
      <c r="G128" s="126"/>
      <c r="H128" s="241">
        <f t="shared" si="8"/>
        <v>0</v>
      </c>
      <c r="I128" s="332" t="e">
        <f t="shared" si="13"/>
        <v>#DIV/0!</v>
      </c>
      <c r="J128" s="332" t="e">
        <f t="shared" si="14"/>
        <v>#DIV/0!</v>
      </c>
      <c r="K128" s="325">
        <f t="shared" si="12"/>
        <v>0</v>
      </c>
    </row>
    <row r="129" spans="1:11" s="344" customFormat="1" ht="22.5" customHeight="1">
      <c r="A129" s="342" t="s">
        <v>162</v>
      </c>
      <c r="B129" s="343" t="s">
        <v>238</v>
      </c>
      <c r="C129" s="128">
        <f>C130+C131+C132</f>
        <v>706.4000000000001</v>
      </c>
      <c r="D129" s="128">
        <f>D130+D131+D132</f>
        <v>8250</v>
      </c>
      <c r="E129" s="128">
        <f>E130+E131+E132</f>
        <v>8250</v>
      </c>
      <c r="F129" s="128">
        <f>F130+F131+F132</f>
        <v>4700.2</v>
      </c>
      <c r="G129" s="128">
        <f>G130+G131+G132</f>
        <v>2730.4</v>
      </c>
      <c r="H129" s="237">
        <f t="shared" si="8"/>
        <v>-1969.7999999999997</v>
      </c>
      <c r="I129" s="329">
        <f t="shared" si="13"/>
        <v>0.3309575757575758</v>
      </c>
      <c r="J129" s="329">
        <f t="shared" si="14"/>
        <v>0.5809114505765712</v>
      </c>
      <c r="K129" s="330">
        <f t="shared" si="12"/>
        <v>2024</v>
      </c>
    </row>
    <row r="130" spans="1:11" s="340" customFormat="1" ht="38.25" customHeight="1">
      <c r="A130" s="341" t="s">
        <v>210</v>
      </c>
      <c r="B130" s="275" t="s">
        <v>211</v>
      </c>
      <c r="C130" s="126">
        <v>336.1</v>
      </c>
      <c r="D130" s="126">
        <v>6300</v>
      </c>
      <c r="E130" s="126">
        <v>6300</v>
      </c>
      <c r="F130" s="126">
        <v>3450.2</v>
      </c>
      <c r="G130" s="126">
        <v>2336.5</v>
      </c>
      <c r="H130" s="241">
        <f t="shared" si="8"/>
        <v>-1113.6999999999998</v>
      </c>
      <c r="I130" s="332">
        <f t="shared" si="13"/>
        <v>0.37087301587301585</v>
      </c>
      <c r="J130" s="332">
        <f t="shared" si="14"/>
        <v>0.6772071184279173</v>
      </c>
      <c r="K130" s="325">
        <f t="shared" si="12"/>
        <v>2000.4</v>
      </c>
    </row>
    <row r="131" spans="1:11" s="340" customFormat="1" ht="64.5" customHeight="1">
      <c r="A131" s="341" t="s">
        <v>239</v>
      </c>
      <c r="B131" s="275" t="s">
        <v>240</v>
      </c>
      <c r="C131" s="126">
        <v>370.3</v>
      </c>
      <c r="D131" s="126">
        <v>1950</v>
      </c>
      <c r="E131" s="126">
        <v>1950</v>
      </c>
      <c r="F131" s="126">
        <v>1250</v>
      </c>
      <c r="G131" s="126">
        <v>393.9</v>
      </c>
      <c r="H131" s="241">
        <f t="shared" si="8"/>
        <v>-856.1</v>
      </c>
      <c r="I131" s="332">
        <f t="shared" si="13"/>
        <v>0.20199999999999999</v>
      </c>
      <c r="J131" s="332">
        <f t="shared" si="14"/>
        <v>0.31511999999999996</v>
      </c>
      <c r="K131" s="325">
        <f t="shared" si="12"/>
        <v>23.599999999999966</v>
      </c>
    </row>
    <row r="132" spans="1:11" s="28" customFormat="1" ht="42" customHeight="1" hidden="1">
      <c r="A132" s="87" t="s">
        <v>241</v>
      </c>
      <c r="B132" s="23" t="s">
        <v>212</v>
      </c>
      <c r="C132" s="126"/>
      <c r="D132" s="126"/>
      <c r="E132" s="84"/>
      <c r="F132" s="84"/>
      <c r="G132" s="84"/>
      <c r="H132" s="67">
        <f t="shared" si="8"/>
        <v>0</v>
      </c>
      <c r="I132" s="85"/>
      <c r="J132" s="85"/>
      <c r="K132" s="86">
        <f t="shared" si="12"/>
        <v>0</v>
      </c>
    </row>
    <row r="133" spans="1:11" s="337" customFormat="1" ht="28.5" customHeight="1">
      <c r="A133" s="327" t="s">
        <v>135</v>
      </c>
      <c r="B133" s="320" t="s">
        <v>140</v>
      </c>
      <c r="C133" s="128">
        <f>C134+C135+C136+C137+C139+C140+C141+C142+C143+C144+C145+C147+C138</f>
        <v>3106.8</v>
      </c>
      <c r="D133" s="128">
        <f>D134+D135+D136+D137+D139+D140+D141+D142+D143+D144+D145+D147+D138</f>
        <v>13269.800000000001</v>
      </c>
      <c r="E133" s="128">
        <f>E134+E135+E136+E137+E139+E140+E141+E142+E143+E144+E145+E147+E138</f>
        <v>13269.800000000001</v>
      </c>
      <c r="F133" s="128">
        <f>F134+F135+F136+F137+F139+F140+F141+F142+F143+F144+F145+F147+F138</f>
        <v>4463.3</v>
      </c>
      <c r="G133" s="128">
        <f>G134+G135+G136+G137+G139+G140+G141+G142+G143+G144+G145+G147+G138</f>
        <v>3460.9</v>
      </c>
      <c r="H133" s="237">
        <f t="shared" si="8"/>
        <v>-1002.4000000000001</v>
      </c>
      <c r="I133" s="335">
        <f t="shared" si="13"/>
        <v>0.2608102608931559</v>
      </c>
      <c r="J133" s="335">
        <f t="shared" si="14"/>
        <v>0.7754128111487016</v>
      </c>
      <c r="K133" s="336">
        <f t="shared" si="12"/>
        <v>354.0999999999999</v>
      </c>
    </row>
    <row r="134" spans="1:11" s="340" customFormat="1" ht="38.25" customHeight="1">
      <c r="A134" s="274" t="s">
        <v>242</v>
      </c>
      <c r="B134" s="275" t="s">
        <v>243</v>
      </c>
      <c r="C134" s="126"/>
      <c r="D134" s="126">
        <v>12</v>
      </c>
      <c r="E134" s="126">
        <v>12</v>
      </c>
      <c r="F134" s="126">
        <v>3</v>
      </c>
      <c r="G134" s="126"/>
      <c r="H134" s="241">
        <f t="shared" si="8"/>
        <v>-3</v>
      </c>
      <c r="I134" s="332">
        <f t="shared" si="13"/>
        <v>0</v>
      </c>
      <c r="J134" s="332">
        <f t="shared" si="14"/>
        <v>0</v>
      </c>
      <c r="K134" s="325">
        <f t="shared" si="12"/>
        <v>0</v>
      </c>
    </row>
    <row r="135" spans="1:11" s="340" customFormat="1" ht="41.25" customHeight="1">
      <c r="A135" s="274" t="s">
        <v>244</v>
      </c>
      <c r="B135" s="275" t="s">
        <v>245</v>
      </c>
      <c r="C135" s="126"/>
      <c r="D135" s="126">
        <v>140</v>
      </c>
      <c r="E135" s="126">
        <v>140</v>
      </c>
      <c r="F135" s="126">
        <v>39</v>
      </c>
      <c r="G135" s="126">
        <v>12.3</v>
      </c>
      <c r="H135" s="241">
        <f t="shared" si="8"/>
        <v>-26.7</v>
      </c>
      <c r="I135" s="332">
        <f t="shared" si="13"/>
        <v>0.08785714285714286</v>
      </c>
      <c r="J135" s="332">
        <f t="shared" si="14"/>
        <v>0.31538461538461543</v>
      </c>
      <c r="K135" s="325">
        <f t="shared" si="12"/>
        <v>12.3</v>
      </c>
    </row>
    <row r="136" spans="1:11" s="340" customFormat="1" ht="60.75" customHeight="1">
      <c r="A136" s="274" t="s">
        <v>246</v>
      </c>
      <c r="B136" s="275" t="s">
        <v>247</v>
      </c>
      <c r="C136" s="126"/>
      <c r="D136" s="126">
        <v>14</v>
      </c>
      <c r="E136" s="126">
        <v>14</v>
      </c>
      <c r="F136" s="126">
        <v>5</v>
      </c>
      <c r="G136" s="126"/>
      <c r="H136" s="241">
        <f t="shared" si="8"/>
        <v>-5</v>
      </c>
      <c r="I136" s="332">
        <f t="shared" si="13"/>
        <v>0</v>
      </c>
      <c r="J136" s="332">
        <f t="shared" si="14"/>
        <v>0</v>
      </c>
      <c r="K136" s="325">
        <f t="shared" si="12"/>
        <v>0</v>
      </c>
    </row>
    <row r="137" spans="1:11" s="340" customFormat="1" ht="59.25" customHeight="1">
      <c r="A137" s="274">
        <v>3050</v>
      </c>
      <c r="B137" s="275" t="s">
        <v>213</v>
      </c>
      <c r="C137" s="126">
        <v>18.5</v>
      </c>
      <c r="D137" s="126">
        <v>99.2</v>
      </c>
      <c r="E137" s="126">
        <v>99.2</v>
      </c>
      <c r="F137" s="126">
        <v>27.5</v>
      </c>
      <c r="G137" s="126">
        <v>24.8</v>
      </c>
      <c r="H137" s="241">
        <f t="shared" si="8"/>
        <v>-2.6999999999999993</v>
      </c>
      <c r="I137" s="332">
        <f t="shared" si="13"/>
        <v>0.25</v>
      </c>
      <c r="J137" s="332">
        <f t="shared" si="14"/>
        <v>0.9018181818181819</v>
      </c>
      <c r="K137" s="325">
        <f t="shared" si="12"/>
        <v>6.300000000000001</v>
      </c>
    </row>
    <row r="138" spans="1:11" s="340" customFormat="1" ht="42" customHeight="1">
      <c r="A138" s="274">
        <v>3090</v>
      </c>
      <c r="B138" s="275" t="s">
        <v>391</v>
      </c>
      <c r="C138" s="126"/>
      <c r="D138" s="126">
        <v>50</v>
      </c>
      <c r="E138" s="126">
        <v>50</v>
      </c>
      <c r="F138" s="126">
        <v>50</v>
      </c>
      <c r="G138" s="126">
        <v>20</v>
      </c>
      <c r="H138" s="241">
        <f t="shared" si="8"/>
        <v>-30</v>
      </c>
      <c r="I138" s="332">
        <f t="shared" si="13"/>
        <v>0.4</v>
      </c>
      <c r="J138" s="332">
        <f t="shared" si="14"/>
        <v>0.4</v>
      </c>
      <c r="K138" s="325">
        <f t="shared" si="12"/>
        <v>20</v>
      </c>
    </row>
    <row r="139" spans="1:11" s="340" customFormat="1" ht="82.5" customHeight="1">
      <c r="A139" s="274" t="s">
        <v>248</v>
      </c>
      <c r="B139" s="287" t="s">
        <v>249</v>
      </c>
      <c r="C139" s="126">
        <v>2646.3</v>
      </c>
      <c r="D139" s="126">
        <v>10129.6</v>
      </c>
      <c r="E139" s="126">
        <v>10129.6</v>
      </c>
      <c r="F139" s="126">
        <v>3055.4</v>
      </c>
      <c r="G139" s="126">
        <v>2748.5</v>
      </c>
      <c r="H139" s="241">
        <f t="shared" si="8"/>
        <v>-306.9000000000001</v>
      </c>
      <c r="I139" s="332">
        <f t="shared" si="13"/>
        <v>0.2713335176117517</v>
      </c>
      <c r="J139" s="332">
        <f t="shared" si="14"/>
        <v>0.8995548864305819</v>
      </c>
      <c r="K139" s="325">
        <f t="shared" si="12"/>
        <v>102.19999999999982</v>
      </c>
    </row>
    <row r="140" spans="1:11" s="340" customFormat="1" ht="40.5" customHeight="1">
      <c r="A140" s="274" t="s">
        <v>250</v>
      </c>
      <c r="B140" s="275" t="s">
        <v>251</v>
      </c>
      <c r="C140" s="126"/>
      <c r="D140" s="126">
        <v>39</v>
      </c>
      <c r="E140" s="126">
        <v>39</v>
      </c>
      <c r="F140" s="126">
        <v>39</v>
      </c>
      <c r="G140" s="126"/>
      <c r="H140" s="241">
        <f t="shared" si="8"/>
        <v>-39</v>
      </c>
      <c r="I140" s="332">
        <f t="shared" si="13"/>
        <v>0</v>
      </c>
      <c r="J140" s="332">
        <f t="shared" si="14"/>
        <v>0</v>
      </c>
      <c r="K140" s="325">
        <f t="shared" si="12"/>
        <v>0</v>
      </c>
    </row>
    <row r="141" spans="1:11" s="340" customFormat="1" ht="28.5" customHeight="1">
      <c r="A141" s="274" t="s">
        <v>252</v>
      </c>
      <c r="B141" s="275" t="s">
        <v>253</v>
      </c>
      <c r="C141" s="126"/>
      <c r="D141" s="126">
        <v>3</v>
      </c>
      <c r="E141" s="126">
        <v>3</v>
      </c>
      <c r="F141" s="126">
        <v>3</v>
      </c>
      <c r="G141" s="126"/>
      <c r="H141" s="241">
        <f t="shared" si="8"/>
        <v>-3</v>
      </c>
      <c r="I141" s="332">
        <f t="shared" si="13"/>
        <v>0</v>
      </c>
      <c r="J141" s="332">
        <f t="shared" si="14"/>
        <v>0</v>
      </c>
      <c r="K141" s="325">
        <f t="shared" si="12"/>
        <v>0</v>
      </c>
    </row>
    <row r="142" spans="1:11" s="340" customFormat="1" ht="33" customHeight="1">
      <c r="A142" s="274">
        <v>3133</v>
      </c>
      <c r="B142" s="287" t="s">
        <v>410</v>
      </c>
      <c r="C142" s="126">
        <v>12.4</v>
      </c>
      <c r="D142" s="126">
        <v>62</v>
      </c>
      <c r="E142" s="126">
        <v>62</v>
      </c>
      <c r="F142" s="126">
        <v>31</v>
      </c>
      <c r="G142" s="126">
        <v>3</v>
      </c>
      <c r="H142" s="241">
        <f t="shared" si="8"/>
        <v>-28</v>
      </c>
      <c r="I142" s="332">
        <f t="shared" si="13"/>
        <v>0.04838709677419355</v>
      </c>
      <c r="J142" s="332">
        <f t="shared" si="14"/>
        <v>0.0967741935483871</v>
      </c>
      <c r="K142" s="325">
        <f t="shared" si="12"/>
        <v>-9.4</v>
      </c>
    </row>
    <row r="143" spans="1:11" s="340" customFormat="1" ht="106.5" customHeight="1">
      <c r="A143" s="274" t="s">
        <v>214</v>
      </c>
      <c r="B143" s="287" t="s">
        <v>215</v>
      </c>
      <c r="C143" s="126"/>
      <c r="D143" s="126">
        <v>50</v>
      </c>
      <c r="E143" s="126">
        <v>50</v>
      </c>
      <c r="F143" s="126"/>
      <c r="G143" s="126"/>
      <c r="H143" s="241">
        <f t="shared" si="8"/>
        <v>0</v>
      </c>
      <c r="I143" s="332"/>
      <c r="J143" s="332"/>
      <c r="K143" s="325">
        <f t="shared" si="12"/>
        <v>0</v>
      </c>
    </row>
    <row r="144" spans="1:11" s="339" customFormat="1" ht="126" customHeight="1">
      <c r="A144" s="274" t="s">
        <v>216</v>
      </c>
      <c r="B144" s="287" t="s">
        <v>217</v>
      </c>
      <c r="C144" s="126">
        <v>136.2</v>
      </c>
      <c r="D144" s="126">
        <v>900</v>
      </c>
      <c r="E144" s="126">
        <v>900</v>
      </c>
      <c r="F144" s="126">
        <v>286.9</v>
      </c>
      <c r="G144" s="126">
        <v>236.3</v>
      </c>
      <c r="H144" s="241">
        <f t="shared" si="8"/>
        <v>-50.599999999999966</v>
      </c>
      <c r="I144" s="332">
        <f t="shared" si="13"/>
        <v>0.26255555555555554</v>
      </c>
      <c r="J144" s="332">
        <f t="shared" si="14"/>
        <v>0.8236319275008714</v>
      </c>
      <c r="K144" s="325">
        <f t="shared" si="12"/>
        <v>100.10000000000002</v>
      </c>
    </row>
    <row r="145" spans="1:11" s="339" customFormat="1" ht="32.25" customHeight="1">
      <c r="A145" s="274" t="s">
        <v>218</v>
      </c>
      <c r="B145" s="287" t="s">
        <v>219</v>
      </c>
      <c r="C145" s="126"/>
      <c r="D145" s="126">
        <v>6</v>
      </c>
      <c r="E145" s="126">
        <v>6</v>
      </c>
      <c r="F145" s="126">
        <v>6</v>
      </c>
      <c r="G145" s="126">
        <v>5.5</v>
      </c>
      <c r="H145" s="241">
        <f t="shared" si="8"/>
        <v>-0.5</v>
      </c>
      <c r="I145" s="332">
        <f t="shared" si="13"/>
        <v>0.9166666666666666</v>
      </c>
      <c r="J145" s="332">
        <f t="shared" si="14"/>
        <v>0.9166666666666666</v>
      </c>
      <c r="K145" s="325">
        <f t="shared" si="12"/>
        <v>5.5</v>
      </c>
    </row>
    <row r="146" spans="1:11" s="339" customFormat="1" ht="20.25" customHeight="1" hidden="1">
      <c r="A146" s="274">
        <v>3210</v>
      </c>
      <c r="B146" s="275" t="s">
        <v>219</v>
      </c>
      <c r="C146" s="126"/>
      <c r="D146" s="126"/>
      <c r="E146" s="126"/>
      <c r="F146" s="126"/>
      <c r="G146" s="126"/>
      <c r="H146" s="241">
        <f t="shared" si="8"/>
        <v>0</v>
      </c>
      <c r="I146" s="332" t="e">
        <f t="shared" si="13"/>
        <v>#DIV/0!</v>
      </c>
      <c r="J146" s="332" t="e">
        <f t="shared" si="14"/>
        <v>#DIV/0!</v>
      </c>
      <c r="K146" s="325">
        <f t="shared" si="12"/>
        <v>0</v>
      </c>
    </row>
    <row r="147" spans="1:11" s="339" customFormat="1" ht="41.25" customHeight="1">
      <c r="A147" s="274" t="s">
        <v>254</v>
      </c>
      <c r="B147" s="275" t="s">
        <v>255</v>
      </c>
      <c r="C147" s="126">
        <v>293.4</v>
      </c>
      <c r="D147" s="126">
        <v>1765</v>
      </c>
      <c r="E147" s="126">
        <v>1765</v>
      </c>
      <c r="F147" s="126">
        <v>917.5</v>
      </c>
      <c r="G147" s="126">
        <v>410.5</v>
      </c>
      <c r="H147" s="241">
        <f t="shared" si="8"/>
        <v>-507</v>
      </c>
      <c r="I147" s="332">
        <f t="shared" si="13"/>
        <v>0.23257790368271955</v>
      </c>
      <c r="J147" s="332">
        <f t="shared" si="14"/>
        <v>0.4474114441416894</v>
      </c>
      <c r="K147" s="325">
        <f t="shared" si="12"/>
        <v>117.10000000000002</v>
      </c>
    </row>
    <row r="148" spans="1:11" s="339" customFormat="1" ht="23.25" customHeight="1">
      <c r="A148" s="327" t="s">
        <v>136</v>
      </c>
      <c r="B148" s="345" t="s">
        <v>26</v>
      </c>
      <c r="C148" s="128">
        <f>C149+C150+C151+C152</f>
        <v>3326.2999999999997</v>
      </c>
      <c r="D148" s="128">
        <f>D149+D150+D151+D152</f>
        <v>12639.9</v>
      </c>
      <c r="E148" s="128">
        <f>E149+E150+E151+E152</f>
        <v>12639.9</v>
      </c>
      <c r="F148" s="128">
        <f>F149+F150+F151+F152</f>
        <v>4651.2</v>
      </c>
      <c r="G148" s="128">
        <f>G149+G150+G151+G152</f>
        <v>2417.4</v>
      </c>
      <c r="H148" s="237">
        <f t="shared" si="8"/>
        <v>-2233.7999999999997</v>
      </c>
      <c r="I148" s="329">
        <f t="shared" si="13"/>
        <v>0.19125151306576793</v>
      </c>
      <c r="J148" s="329">
        <f t="shared" si="14"/>
        <v>0.5197368421052632</v>
      </c>
      <c r="K148" s="325">
        <f t="shared" si="12"/>
        <v>-908.8999999999996</v>
      </c>
    </row>
    <row r="149" spans="1:11" s="339" customFormat="1" ht="24.75" customHeight="1">
      <c r="A149" s="274" t="s">
        <v>256</v>
      </c>
      <c r="B149" s="287" t="s">
        <v>257</v>
      </c>
      <c r="C149" s="126">
        <v>899.6</v>
      </c>
      <c r="D149" s="126">
        <v>3159.5</v>
      </c>
      <c r="E149" s="126">
        <v>3159.5</v>
      </c>
      <c r="F149" s="126">
        <v>1251.8</v>
      </c>
      <c r="G149" s="126">
        <v>692</v>
      </c>
      <c r="H149" s="241">
        <f t="shared" si="8"/>
        <v>-559.8</v>
      </c>
      <c r="I149" s="332">
        <f t="shared" si="13"/>
        <v>0.21902199715144802</v>
      </c>
      <c r="J149" s="332">
        <f t="shared" si="14"/>
        <v>0.5528039622942962</v>
      </c>
      <c r="K149" s="325">
        <f t="shared" si="12"/>
        <v>-207.60000000000002</v>
      </c>
    </row>
    <row r="150" spans="1:11" s="339" customFormat="1" ht="66" customHeight="1">
      <c r="A150" s="274" t="s">
        <v>258</v>
      </c>
      <c r="B150" s="287" t="s">
        <v>259</v>
      </c>
      <c r="C150" s="126">
        <v>2288</v>
      </c>
      <c r="D150" s="126">
        <v>8397.3</v>
      </c>
      <c r="E150" s="126">
        <v>8397.3</v>
      </c>
      <c r="F150" s="126">
        <v>3095.4</v>
      </c>
      <c r="G150" s="126">
        <v>1541.2</v>
      </c>
      <c r="H150" s="241">
        <f aca="true" t="shared" si="15" ref="H150:H209">G150-F150</f>
        <v>-1554.2</v>
      </c>
      <c r="I150" s="332">
        <f t="shared" si="13"/>
        <v>0.1835351839281674</v>
      </c>
      <c r="J150" s="332">
        <f t="shared" si="14"/>
        <v>0.49790010984040833</v>
      </c>
      <c r="K150" s="325">
        <f t="shared" si="12"/>
        <v>-746.8</v>
      </c>
    </row>
    <row r="151" spans="1:11" s="339" customFormat="1" ht="39.75" customHeight="1">
      <c r="A151" s="274" t="s">
        <v>260</v>
      </c>
      <c r="B151" s="275" t="s">
        <v>261</v>
      </c>
      <c r="C151" s="126">
        <v>135.7</v>
      </c>
      <c r="D151" s="126">
        <v>778.1</v>
      </c>
      <c r="E151" s="126">
        <v>778.1</v>
      </c>
      <c r="F151" s="126">
        <v>219</v>
      </c>
      <c r="G151" s="126">
        <v>155.3</v>
      </c>
      <c r="H151" s="241">
        <f t="shared" si="15"/>
        <v>-63.69999999999999</v>
      </c>
      <c r="I151" s="332">
        <f t="shared" si="13"/>
        <v>0.1995887418069657</v>
      </c>
      <c r="J151" s="332">
        <f t="shared" si="14"/>
        <v>0.7091324200913243</v>
      </c>
      <c r="K151" s="325">
        <f t="shared" si="12"/>
        <v>19.600000000000023</v>
      </c>
    </row>
    <row r="152" spans="1:11" s="339" customFormat="1" ht="24.75" customHeight="1">
      <c r="A152" s="274" t="s">
        <v>262</v>
      </c>
      <c r="B152" s="287" t="s">
        <v>263</v>
      </c>
      <c r="C152" s="126">
        <v>3</v>
      </c>
      <c r="D152" s="126">
        <v>305</v>
      </c>
      <c r="E152" s="126">
        <v>305</v>
      </c>
      <c r="F152" s="126">
        <v>85</v>
      </c>
      <c r="G152" s="126">
        <v>28.9</v>
      </c>
      <c r="H152" s="241">
        <f t="shared" si="15"/>
        <v>-56.1</v>
      </c>
      <c r="I152" s="332">
        <f t="shared" si="13"/>
        <v>0.09475409836065574</v>
      </c>
      <c r="J152" s="332">
        <f t="shared" si="14"/>
        <v>0.33999999999999997</v>
      </c>
      <c r="K152" s="325">
        <f t="shared" si="12"/>
        <v>25.9</v>
      </c>
    </row>
    <row r="153" spans="1:11" s="346" customFormat="1" ht="26.25" customHeight="1">
      <c r="A153" s="327" t="s">
        <v>137</v>
      </c>
      <c r="B153" s="168" t="s">
        <v>27</v>
      </c>
      <c r="C153" s="128">
        <f>C154+C156+C155</f>
        <v>366.3</v>
      </c>
      <c r="D153" s="128">
        <f>D154+D156+D155</f>
        <v>1771.6</v>
      </c>
      <c r="E153" s="128">
        <f>E154+E156+E155</f>
        <v>1783.6</v>
      </c>
      <c r="F153" s="128">
        <f>F154+F156+F155</f>
        <v>806.1</v>
      </c>
      <c r="G153" s="128">
        <f>G154+G156+G155</f>
        <v>450.09999999999997</v>
      </c>
      <c r="H153" s="237">
        <f t="shared" si="15"/>
        <v>-356.00000000000006</v>
      </c>
      <c r="I153" s="329">
        <f t="shared" si="13"/>
        <v>0.2523547880690738</v>
      </c>
      <c r="J153" s="329">
        <f t="shared" si="14"/>
        <v>0.5583674482074183</v>
      </c>
      <c r="K153" s="330">
        <f t="shared" si="12"/>
        <v>83.79999999999995</v>
      </c>
    </row>
    <row r="154" spans="1:11" s="333" customFormat="1" ht="40.5" customHeight="1">
      <c r="A154" s="274" t="s">
        <v>264</v>
      </c>
      <c r="B154" s="275" t="s">
        <v>265</v>
      </c>
      <c r="C154" s="126">
        <v>15.2</v>
      </c>
      <c r="D154" s="126">
        <v>50</v>
      </c>
      <c r="E154" s="126">
        <v>50</v>
      </c>
      <c r="F154" s="126">
        <v>30</v>
      </c>
      <c r="G154" s="126">
        <v>5.4</v>
      </c>
      <c r="H154" s="241">
        <f t="shared" si="15"/>
        <v>-24.6</v>
      </c>
      <c r="I154" s="332">
        <f t="shared" si="13"/>
        <v>0.10800000000000001</v>
      </c>
      <c r="J154" s="332">
        <f t="shared" si="14"/>
        <v>0.18000000000000002</v>
      </c>
      <c r="K154" s="325">
        <f t="shared" si="12"/>
        <v>-9.799999999999999</v>
      </c>
    </row>
    <row r="155" spans="1:11" s="333" customFormat="1" ht="39" customHeight="1">
      <c r="A155" s="274">
        <v>5012</v>
      </c>
      <c r="B155" s="275" t="s">
        <v>359</v>
      </c>
      <c r="C155" s="126">
        <v>9.3</v>
      </c>
      <c r="D155" s="126">
        <v>50</v>
      </c>
      <c r="E155" s="126">
        <v>50</v>
      </c>
      <c r="F155" s="126">
        <v>40</v>
      </c>
      <c r="G155" s="126">
        <v>4.4</v>
      </c>
      <c r="H155" s="241">
        <f t="shared" si="15"/>
        <v>-35.6</v>
      </c>
      <c r="I155" s="332">
        <f t="shared" si="13"/>
        <v>0.08800000000000001</v>
      </c>
      <c r="J155" s="332">
        <f t="shared" si="14"/>
        <v>0.11000000000000001</v>
      </c>
      <c r="K155" s="325">
        <f t="shared" si="12"/>
        <v>-4.9</v>
      </c>
    </row>
    <row r="156" spans="1:11" s="333" customFormat="1" ht="59.25" customHeight="1">
      <c r="A156" s="274" t="s">
        <v>266</v>
      </c>
      <c r="B156" s="275" t="s">
        <v>267</v>
      </c>
      <c r="C156" s="126">
        <v>341.8</v>
      </c>
      <c r="D156" s="126">
        <v>1671.6</v>
      </c>
      <c r="E156" s="126">
        <v>1683.6</v>
      </c>
      <c r="F156" s="126">
        <v>736.1</v>
      </c>
      <c r="G156" s="126">
        <v>440.3</v>
      </c>
      <c r="H156" s="241">
        <f t="shared" si="15"/>
        <v>-295.8</v>
      </c>
      <c r="I156" s="332">
        <f t="shared" si="13"/>
        <v>0.2615229270610597</v>
      </c>
      <c r="J156" s="332">
        <f t="shared" si="14"/>
        <v>0.5981524249422633</v>
      </c>
      <c r="K156" s="325">
        <f t="shared" si="12"/>
        <v>98.5</v>
      </c>
    </row>
    <row r="157" spans="1:11" s="346" customFormat="1" ht="20.25" customHeight="1">
      <c r="A157" s="327" t="s">
        <v>138</v>
      </c>
      <c r="B157" s="168" t="s">
        <v>79</v>
      </c>
      <c r="C157" s="128">
        <f>C158+C159+C160</f>
        <v>1865.8</v>
      </c>
      <c r="D157" s="128">
        <f>D158+D159+D160</f>
        <v>10900</v>
      </c>
      <c r="E157" s="128">
        <f>E158+E159+E160</f>
        <v>10900</v>
      </c>
      <c r="F157" s="128">
        <f>F158+F159+F160</f>
        <v>7373.7</v>
      </c>
      <c r="G157" s="128">
        <f>G158+G159+G160</f>
        <v>3319.1</v>
      </c>
      <c r="H157" s="237">
        <f t="shared" si="15"/>
        <v>-4054.6</v>
      </c>
      <c r="I157" s="329">
        <f t="shared" si="13"/>
        <v>0.3045045871559633</v>
      </c>
      <c r="J157" s="329">
        <f t="shared" si="14"/>
        <v>0.45012680201255817</v>
      </c>
      <c r="K157" s="330">
        <f t="shared" si="12"/>
        <v>1453.3</v>
      </c>
    </row>
    <row r="158" spans="1:11" s="333" customFormat="1" ht="80.25" customHeight="1">
      <c r="A158" s="274" t="s">
        <v>175</v>
      </c>
      <c r="B158" s="287" t="s">
        <v>268</v>
      </c>
      <c r="C158" s="126">
        <v>89</v>
      </c>
      <c r="D158" s="126">
        <v>1300</v>
      </c>
      <c r="E158" s="126">
        <v>1300</v>
      </c>
      <c r="F158" s="126">
        <v>1300</v>
      </c>
      <c r="G158" s="126">
        <v>693.6</v>
      </c>
      <c r="H158" s="241">
        <f t="shared" si="15"/>
        <v>-606.4</v>
      </c>
      <c r="I158" s="332">
        <f t="shared" si="13"/>
        <v>0.5335384615384615</v>
      </c>
      <c r="J158" s="332">
        <f t="shared" si="14"/>
        <v>0.5335384615384615</v>
      </c>
      <c r="K158" s="325">
        <f t="shared" si="12"/>
        <v>604.6</v>
      </c>
    </row>
    <row r="159" spans="1:11" s="333" customFormat="1" ht="20.25" customHeight="1">
      <c r="A159" s="274" t="s">
        <v>176</v>
      </c>
      <c r="B159" s="287" t="s">
        <v>177</v>
      </c>
      <c r="C159" s="126">
        <v>1720</v>
      </c>
      <c r="D159" s="126">
        <v>9000</v>
      </c>
      <c r="E159" s="126">
        <v>9000</v>
      </c>
      <c r="F159" s="126">
        <v>5473.7</v>
      </c>
      <c r="G159" s="126">
        <v>2363.5</v>
      </c>
      <c r="H159" s="241">
        <f t="shared" si="15"/>
        <v>-3110.2</v>
      </c>
      <c r="I159" s="332">
        <f t="shared" si="13"/>
        <v>0.26261111111111113</v>
      </c>
      <c r="J159" s="332">
        <f t="shared" si="14"/>
        <v>0.4317920236768548</v>
      </c>
      <c r="K159" s="325">
        <f t="shared" si="12"/>
        <v>643.5</v>
      </c>
    </row>
    <row r="160" spans="1:11" s="333" customFormat="1" ht="143.25" customHeight="1">
      <c r="A160" s="274" t="s">
        <v>269</v>
      </c>
      <c r="B160" s="287" t="s">
        <v>381</v>
      </c>
      <c r="C160" s="126">
        <v>56.8</v>
      </c>
      <c r="D160" s="126">
        <v>600</v>
      </c>
      <c r="E160" s="126">
        <v>600</v>
      </c>
      <c r="F160" s="126">
        <v>600</v>
      </c>
      <c r="G160" s="126">
        <v>262</v>
      </c>
      <c r="H160" s="241">
        <f t="shared" si="15"/>
        <v>-338</v>
      </c>
      <c r="I160" s="332">
        <f t="shared" si="13"/>
        <v>0.43666666666666665</v>
      </c>
      <c r="J160" s="332">
        <f t="shared" si="14"/>
        <v>0.43666666666666665</v>
      </c>
      <c r="K160" s="325">
        <f t="shared" si="12"/>
        <v>205.2</v>
      </c>
    </row>
    <row r="161" spans="1:12" s="346" customFormat="1" ht="23.25" customHeight="1">
      <c r="A161" s="327" t="s">
        <v>151</v>
      </c>
      <c r="B161" s="168" t="s">
        <v>152</v>
      </c>
      <c r="C161" s="128">
        <f>C162+C163+C164+C165+C166+C167</f>
        <v>160.4</v>
      </c>
      <c r="D161" s="128">
        <f>D162+D163+D164+D165+D166+D167</f>
        <v>11115.7</v>
      </c>
      <c r="E161" s="128">
        <f>E162+E163+E164+E165+E166+E167</f>
        <v>11115.7</v>
      </c>
      <c r="F161" s="128">
        <f>F162+F163+F164+F165+F166+F167</f>
        <v>10515.7</v>
      </c>
      <c r="G161" s="128">
        <f>G162+G163+G164+G165+G166+G167</f>
        <v>1196.7</v>
      </c>
      <c r="H161" s="237">
        <f t="shared" si="15"/>
        <v>-9319</v>
      </c>
      <c r="I161" s="329">
        <f t="shared" si="13"/>
        <v>0.107658537024209</v>
      </c>
      <c r="J161" s="329">
        <f t="shared" si="14"/>
        <v>0.11380126857936228</v>
      </c>
      <c r="K161" s="330">
        <f t="shared" si="12"/>
        <v>1036.3</v>
      </c>
      <c r="L161" s="347"/>
    </row>
    <row r="162" spans="1:11" s="333" customFormat="1" ht="20.25" customHeight="1">
      <c r="A162" s="274" t="s">
        <v>270</v>
      </c>
      <c r="B162" s="275" t="s">
        <v>271</v>
      </c>
      <c r="C162" s="126"/>
      <c r="D162" s="126">
        <v>60</v>
      </c>
      <c r="E162" s="126">
        <v>60</v>
      </c>
      <c r="F162" s="126">
        <v>60</v>
      </c>
      <c r="G162" s="126">
        <v>34.5</v>
      </c>
      <c r="H162" s="241">
        <f t="shared" si="15"/>
        <v>-25.5</v>
      </c>
      <c r="I162" s="332">
        <f t="shared" si="13"/>
        <v>0.575</v>
      </c>
      <c r="J162" s="332">
        <f t="shared" si="14"/>
        <v>0.575</v>
      </c>
      <c r="K162" s="325">
        <f t="shared" si="12"/>
        <v>34.5</v>
      </c>
    </row>
    <row r="163" spans="1:11" s="333" customFormat="1" ht="39.75" customHeight="1">
      <c r="A163" s="274" t="s">
        <v>181</v>
      </c>
      <c r="B163" s="275" t="s">
        <v>183</v>
      </c>
      <c r="C163" s="126">
        <v>160.4</v>
      </c>
      <c r="D163" s="126">
        <v>1000</v>
      </c>
      <c r="E163" s="126">
        <v>1000</v>
      </c>
      <c r="F163" s="126">
        <v>400</v>
      </c>
      <c r="G163" s="126">
        <v>190.4</v>
      </c>
      <c r="H163" s="241">
        <f t="shared" si="15"/>
        <v>-209.6</v>
      </c>
      <c r="I163" s="332">
        <f t="shared" si="13"/>
        <v>0.1904</v>
      </c>
      <c r="J163" s="332">
        <f t="shared" si="14"/>
        <v>0.47600000000000003</v>
      </c>
      <c r="K163" s="325">
        <f t="shared" si="12"/>
        <v>30</v>
      </c>
    </row>
    <row r="164" spans="1:11" s="333" customFormat="1" ht="58.5" customHeight="1">
      <c r="A164" s="274" t="s">
        <v>182</v>
      </c>
      <c r="B164" s="275" t="s">
        <v>184</v>
      </c>
      <c r="C164" s="126"/>
      <c r="D164" s="126">
        <v>10000</v>
      </c>
      <c r="E164" s="126">
        <v>10000</v>
      </c>
      <c r="F164" s="126">
        <v>10000</v>
      </c>
      <c r="G164" s="126">
        <v>947.7</v>
      </c>
      <c r="H164" s="241">
        <f t="shared" si="15"/>
        <v>-9052.3</v>
      </c>
      <c r="I164" s="332">
        <f t="shared" si="13"/>
        <v>0.09477000000000001</v>
      </c>
      <c r="J164" s="332">
        <f t="shared" si="14"/>
        <v>0.09477000000000001</v>
      </c>
      <c r="K164" s="325">
        <f t="shared" si="12"/>
        <v>947.7</v>
      </c>
    </row>
    <row r="165" spans="1:11" s="333" customFormat="1" ht="57.75" customHeight="1" hidden="1">
      <c r="A165" s="274" t="s">
        <v>272</v>
      </c>
      <c r="B165" s="275" t="s">
        <v>273</v>
      </c>
      <c r="C165" s="126"/>
      <c r="D165" s="126"/>
      <c r="E165" s="126"/>
      <c r="F165" s="126"/>
      <c r="G165" s="126"/>
      <c r="H165" s="241">
        <f t="shared" si="15"/>
        <v>0</v>
      </c>
      <c r="I165" s="332" t="e">
        <f t="shared" si="13"/>
        <v>#DIV/0!</v>
      </c>
      <c r="J165" s="332" t="e">
        <f t="shared" si="14"/>
        <v>#DIV/0!</v>
      </c>
      <c r="K165" s="325">
        <f t="shared" si="12"/>
        <v>0</v>
      </c>
    </row>
    <row r="166" spans="1:11" s="333" customFormat="1" ht="42" customHeight="1">
      <c r="A166" s="274" t="s">
        <v>274</v>
      </c>
      <c r="B166" s="275" t="s">
        <v>275</v>
      </c>
      <c r="C166" s="126"/>
      <c r="D166" s="126">
        <v>30</v>
      </c>
      <c r="E166" s="126">
        <v>30</v>
      </c>
      <c r="F166" s="126">
        <v>30</v>
      </c>
      <c r="G166" s="126"/>
      <c r="H166" s="241">
        <f t="shared" si="15"/>
        <v>-30</v>
      </c>
      <c r="I166" s="332">
        <f t="shared" si="13"/>
        <v>0</v>
      </c>
      <c r="J166" s="332">
        <f t="shared" si="14"/>
        <v>0</v>
      </c>
      <c r="K166" s="325">
        <f t="shared" si="12"/>
        <v>0</v>
      </c>
    </row>
    <row r="167" spans="1:11" s="333" customFormat="1" ht="38.25" customHeight="1">
      <c r="A167" s="274" t="s">
        <v>276</v>
      </c>
      <c r="B167" s="275" t="s">
        <v>277</v>
      </c>
      <c r="C167" s="126"/>
      <c r="D167" s="126">
        <v>25.7</v>
      </c>
      <c r="E167" s="126">
        <v>25.7</v>
      </c>
      <c r="F167" s="126">
        <v>25.7</v>
      </c>
      <c r="G167" s="126">
        <v>24.1</v>
      </c>
      <c r="H167" s="241">
        <f t="shared" si="15"/>
        <v>-1.5999999999999979</v>
      </c>
      <c r="I167" s="332">
        <f t="shared" si="13"/>
        <v>0.9377431906614787</v>
      </c>
      <c r="J167" s="332">
        <f t="shared" si="14"/>
        <v>0.9377431906614787</v>
      </c>
      <c r="K167" s="325">
        <f t="shared" si="12"/>
        <v>24.1</v>
      </c>
    </row>
    <row r="168" spans="1:11" s="346" customFormat="1" ht="23.25" customHeight="1">
      <c r="A168" s="327" t="s">
        <v>139</v>
      </c>
      <c r="B168" s="168" t="s">
        <v>143</v>
      </c>
      <c r="C168" s="128">
        <f>C169+C170+C171+C172+C174+C173</f>
        <v>714.6</v>
      </c>
      <c r="D168" s="128">
        <f>D169+D170+D171+D172+D174+D173</f>
        <v>3772.9</v>
      </c>
      <c r="E168" s="128">
        <f>E169+E170+E171+E172+E174+E173</f>
        <v>4372.9</v>
      </c>
      <c r="F168" s="128">
        <f>F169+F170+F171+F172+F174+F173</f>
        <v>3051.9</v>
      </c>
      <c r="G168" s="128">
        <f>G169+G170+G171+G172+G174+G173</f>
        <v>1741.1</v>
      </c>
      <c r="H168" s="237">
        <f t="shared" si="15"/>
        <v>-1310.8000000000002</v>
      </c>
      <c r="I168" s="329">
        <f t="shared" si="13"/>
        <v>0.39815682956390497</v>
      </c>
      <c r="J168" s="329">
        <f t="shared" si="14"/>
        <v>0.5704970674006357</v>
      </c>
      <c r="K168" s="330">
        <f t="shared" si="12"/>
        <v>1026.5</v>
      </c>
    </row>
    <row r="169" spans="1:11" s="333" customFormat="1" ht="41.25" customHeight="1">
      <c r="A169" s="274" t="s">
        <v>278</v>
      </c>
      <c r="B169" s="275" t="s">
        <v>279</v>
      </c>
      <c r="C169" s="126">
        <v>20.7</v>
      </c>
      <c r="D169" s="126">
        <v>200</v>
      </c>
      <c r="E169" s="126">
        <v>200</v>
      </c>
      <c r="F169" s="126">
        <v>200</v>
      </c>
      <c r="G169" s="126">
        <v>105.5</v>
      </c>
      <c r="H169" s="241">
        <f t="shared" si="15"/>
        <v>-94.5</v>
      </c>
      <c r="I169" s="332">
        <f t="shared" si="13"/>
        <v>0.5275</v>
      </c>
      <c r="J169" s="332">
        <f t="shared" si="14"/>
        <v>0.5275</v>
      </c>
      <c r="K169" s="325">
        <f t="shared" si="12"/>
        <v>84.8</v>
      </c>
    </row>
    <row r="170" spans="1:11" s="333" customFormat="1" ht="38.25" customHeight="1">
      <c r="A170" s="274" t="s">
        <v>280</v>
      </c>
      <c r="B170" s="287" t="s">
        <v>382</v>
      </c>
      <c r="C170" s="126">
        <v>693.9</v>
      </c>
      <c r="D170" s="126">
        <v>2532.9</v>
      </c>
      <c r="E170" s="126">
        <v>2532.9</v>
      </c>
      <c r="F170" s="126">
        <v>1231.9</v>
      </c>
      <c r="G170" s="126">
        <v>738</v>
      </c>
      <c r="H170" s="241">
        <f t="shared" si="15"/>
        <v>-493.9000000000001</v>
      </c>
      <c r="I170" s="332">
        <f t="shared" si="13"/>
        <v>0.2913656283311619</v>
      </c>
      <c r="J170" s="332">
        <f t="shared" si="14"/>
        <v>0.5990746002110561</v>
      </c>
      <c r="K170" s="325">
        <f t="shared" si="12"/>
        <v>44.10000000000002</v>
      </c>
    </row>
    <row r="171" spans="1:11" s="333" customFormat="1" ht="42.75" customHeight="1">
      <c r="A171" s="274" t="s">
        <v>282</v>
      </c>
      <c r="B171" s="275" t="s">
        <v>283</v>
      </c>
      <c r="C171" s="126"/>
      <c r="D171" s="126">
        <v>550</v>
      </c>
      <c r="E171" s="126">
        <v>850</v>
      </c>
      <c r="F171" s="126">
        <v>830</v>
      </c>
      <c r="G171" s="126">
        <v>335.6</v>
      </c>
      <c r="H171" s="241">
        <f t="shared" si="15"/>
        <v>-494.4</v>
      </c>
      <c r="I171" s="332">
        <f t="shared" si="13"/>
        <v>0.39482352941176474</v>
      </c>
      <c r="J171" s="332">
        <f t="shared" si="14"/>
        <v>0.40433734939759036</v>
      </c>
      <c r="K171" s="325">
        <f t="shared" si="12"/>
        <v>335.6</v>
      </c>
    </row>
    <row r="172" spans="1:11" s="333" customFormat="1" ht="24.75" customHeight="1">
      <c r="A172" s="274" t="s">
        <v>284</v>
      </c>
      <c r="B172" s="275" t="s">
        <v>285</v>
      </c>
      <c r="C172" s="126"/>
      <c r="D172" s="126">
        <v>20</v>
      </c>
      <c r="E172" s="126">
        <v>20</v>
      </c>
      <c r="F172" s="126">
        <v>20</v>
      </c>
      <c r="G172" s="126"/>
      <c r="H172" s="241">
        <f t="shared" si="15"/>
        <v>-20</v>
      </c>
      <c r="I172" s="332"/>
      <c r="J172" s="332"/>
      <c r="K172" s="325">
        <f t="shared" si="12"/>
        <v>0</v>
      </c>
    </row>
    <row r="173" spans="1:11" s="333" customFormat="1" ht="29.25" customHeight="1">
      <c r="A173" s="274">
        <v>8240</v>
      </c>
      <c r="B173" s="275" t="s">
        <v>380</v>
      </c>
      <c r="C173" s="126"/>
      <c r="D173" s="126">
        <v>370</v>
      </c>
      <c r="E173" s="126">
        <v>670</v>
      </c>
      <c r="F173" s="126">
        <v>670</v>
      </c>
      <c r="G173" s="126">
        <v>562</v>
      </c>
      <c r="H173" s="241">
        <f t="shared" si="15"/>
        <v>-108</v>
      </c>
      <c r="I173" s="332">
        <f t="shared" si="13"/>
        <v>0.8388059701492537</v>
      </c>
      <c r="J173" s="332">
        <f t="shared" si="14"/>
        <v>0.8388059701492537</v>
      </c>
      <c r="K173" s="325">
        <f t="shared" si="12"/>
        <v>562</v>
      </c>
    </row>
    <row r="174" spans="1:11" s="333" customFormat="1" ht="27.75" customHeight="1">
      <c r="A174" s="274" t="s">
        <v>286</v>
      </c>
      <c r="B174" s="275" t="s">
        <v>287</v>
      </c>
      <c r="C174" s="126"/>
      <c r="D174" s="126">
        <v>100</v>
      </c>
      <c r="E174" s="126">
        <v>100</v>
      </c>
      <c r="F174" s="126">
        <v>100</v>
      </c>
      <c r="G174" s="126"/>
      <c r="H174" s="241">
        <f t="shared" si="15"/>
        <v>-100</v>
      </c>
      <c r="I174" s="332">
        <f t="shared" si="13"/>
        <v>0</v>
      </c>
      <c r="J174" s="332">
        <f t="shared" si="14"/>
        <v>0</v>
      </c>
      <c r="K174" s="325">
        <f t="shared" si="12"/>
        <v>0</v>
      </c>
    </row>
    <row r="175" spans="1:11" s="350" customFormat="1" ht="51.75" customHeight="1">
      <c r="A175" s="348"/>
      <c r="B175" s="349" t="s">
        <v>383</v>
      </c>
      <c r="C175" s="128">
        <f>C104+C109+C133+C148+C153+C157+C161+C168+C129</f>
        <v>43786.400000000016</v>
      </c>
      <c r="D175" s="128">
        <f>D104+D109+D133+D148+D153+D157+D161+D168+D129</f>
        <v>191568.7</v>
      </c>
      <c r="E175" s="128">
        <f>E104+E109+E133+E148+E153+E157+E161+E168+E129</f>
        <v>192383.8</v>
      </c>
      <c r="F175" s="128">
        <f>F104+F109+F133+F148+F153+F157+F161+F168+F129</f>
        <v>76071.2</v>
      </c>
      <c r="G175" s="128">
        <f>G104+G109+G133+G148+G153+G157+G161+G168+G129</f>
        <v>47705.2</v>
      </c>
      <c r="H175" s="237">
        <f t="shared" si="15"/>
        <v>-28366</v>
      </c>
      <c r="I175" s="329">
        <f t="shared" si="13"/>
        <v>0.24796890382662157</v>
      </c>
      <c r="J175" s="329">
        <f t="shared" si="14"/>
        <v>0.6271124946103124</v>
      </c>
      <c r="K175" s="330">
        <f t="shared" si="12"/>
        <v>3918.799999999981</v>
      </c>
    </row>
    <row r="176" spans="1:11" s="355" customFormat="1" ht="39" customHeight="1" hidden="1" thickBot="1">
      <c r="A176" s="351">
        <v>250339</v>
      </c>
      <c r="B176" s="352" t="s">
        <v>80</v>
      </c>
      <c r="C176" s="129"/>
      <c r="D176" s="129"/>
      <c r="E176" s="129"/>
      <c r="F176" s="129"/>
      <c r="G176" s="129"/>
      <c r="H176" s="237">
        <f t="shared" si="15"/>
        <v>0</v>
      </c>
      <c r="I176" s="353" t="e">
        <f t="shared" si="13"/>
        <v>#DIV/0!</v>
      </c>
      <c r="J176" s="335" t="e">
        <f t="shared" si="14"/>
        <v>#DIV/0!</v>
      </c>
      <c r="K176" s="354">
        <f t="shared" si="12"/>
        <v>0</v>
      </c>
    </row>
    <row r="177" spans="1:11" s="346" customFormat="1" ht="26.25" customHeight="1">
      <c r="A177" s="349">
        <v>9000</v>
      </c>
      <c r="B177" s="356" t="s">
        <v>148</v>
      </c>
      <c r="C177" s="128">
        <f>C179+C180</f>
        <v>0</v>
      </c>
      <c r="D177" s="128">
        <f>D179+D180</f>
        <v>0</v>
      </c>
      <c r="E177" s="357">
        <f>E178+E179+E180</f>
        <v>3508</v>
      </c>
      <c r="F177" s="128">
        <f>F179+F180</f>
        <v>3300</v>
      </c>
      <c r="G177" s="128">
        <f>G179+G180</f>
        <v>2150</v>
      </c>
      <c r="H177" s="237">
        <f t="shared" si="15"/>
        <v>-1150</v>
      </c>
      <c r="I177" s="332">
        <f t="shared" si="13"/>
        <v>0.612884834663626</v>
      </c>
      <c r="J177" s="329">
        <f t="shared" si="14"/>
        <v>0.6515151515151515</v>
      </c>
      <c r="K177" s="325">
        <f aca="true" t="shared" si="16" ref="K177:K182">G177-C177</f>
        <v>2150</v>
      </c>
    </row>
    <row r="178" spans="1:11" s="333" customFormat="1" ht="38.25" customHeight="1" hidden="1">
      <c r="A178" s="321"/>
      <c r="B178" s="352"/>
      <c r="C178" s="129"/>
      <c r="D178" s="129"/>
      <c r="E178" s="129"/>
      <c r="F178" s="129"/>
      <c r="G178" s="129"/>
      <c r="H178" s="237">
        <f t="shared" si="15"/>
        <v>0</v>
      </c>
      <c r="I178" s="353" t="e">
        <f>G178/E178</f>
        <v>#DIV/0!</v>
      </c>
      <c r="J178" s="335" t="e">
        <f aca="true" t="shared" si="17" ref="J178:J209">G178/F178</f>
        <v>#DIV/0!</v>
      </c>
      <c r="K178" s="354">
        <f t="shared" si="16"/>
        <v>0</v>
      </c>
    </row>
    <row r="179" spans="1:11" s="333" customFormat="1" ht="24" customHeight="1">
      <c r="A179" s="274" t="s">
        <v>145</v>
      </c>
      <c r="B179" s="287" t="s">
        <v>144</v>
      </c>
      <c r="C179" s="130"/>
      <c r="D179" s="130"/>
      <c r="E179" s="130">
        <v>308</v>
      </c>
      <c r="F179" s="130">
        <v>100</v>
      </c>
      <c r="G179" s="130">
        <v>100</v>
      </c>
      <c r="H179" s="241">
        <f t="shared" si="15"/>
        <v>0</v>
      </c>
      <c r="I179" s="332">
        <f>G179/E179</f>
        <v>0.3246753246753247</v>
      </c>
      <c r="J179" s="329">
        <f t="shared" si="17"/>
        <v>1</v>
      </c>
      <c r="K179" s="325">
        <f t="shared" si="16"/>
        <v>100</v>
      </c>
    </row>
    <row r="180" spans="1:11" s="333" customFormat="1" ht="59.25" customHeight="1">
      <c r="A180" s="274" t="s">
        <v>146</v>
      </c>
      <c r="B180" s="275" t="s">
        <v>147</v>
      </c>
      <c r="C180" s="126"/>
      <c r="D180" s="126"/>
      <c r="E180" s="130">
        <v>3200</v>
      </c>
      <c r="F180" s="130">
        <v>3200</v>
      </c>
      <c r="G180" s="130">
        <v>2050</v>
      </c>
      <c r="H180" s="241">
        <f t="shared" si="15"/>
        <v>-1150</v>
      </c>
      <c r="I180" s="332">
        <f>G180/E180</f>
        <v>0.640625</v>
      </c>
      <c r="J180" s="329">
        <f t="shared" si="17"/>
        <v>0.640625</v>
      </c>
      <c r="K180" s="325">
        <f t="shared" si="16"/>
        <v>2050</v>
      </c>
    </row>
    <row r="181" spans="1:11" s="350" customFormat="1" ht="30.75" customHeight="1">
      <c r="A181" s="358"/>
      <c r="B181" s="168" t="s">
        <v>384</v>
      </c>
      <c r="C181" s="128">
        <f>C175+C177</f>
        <v>43786.400000000016</v>
      </c>
      <c r="D181" s="128">
        <f>D175+D177</f>
        <v>191568.7</v>
      </c>
      <c r="E181" s="128">
        <f>E175+E177</f>
        <v>195891.8</v>
      </c>
      <c r="F181" s="128">
        <f>F175+F177</f>
        <v>79371.2</v>
      </c>
      <c r="G181" s="128">
        <f>G175+G177</f>
        <v>49855.2</v>
      </c>
      <c r="H181" s="237">
        <f t="shared" si="15"/>
        <v>-29516</v>
      </c>
      <c r="I181" s="329">
        <f>G181/E181</f>
        <v>0.2545037617705284</v>
      </c>
      <c r="J181" s="329">
        <f t="shared" si="17"/>
        <v>0.6281270788396799</v>
      </c>
      <c r="K181" s="330">
        <f t="shared" si="16"/>
        <v>6068.799999999981</v>
      </c>
    </row>
    <row r="182" spans="1:11" s="29" customFormat="1" ht="42.75" customHeight="1">
      <c r="A182" s="358"/>
      <c r="B182" s="168" t="s">
        <v>366</v>
      </c>
      <c r="C182" s="128">
        <f>C183+C209+C208</f>
        <v>43786.399999999994</v>
      </c>
      <c r="D182" s="128">
        <f>D183+D209+D208</f>
        <v>191568.69999999998</v>
      </c>
      <c r="E182" s="128">
        <f>E183+E209+E208</f>
        <v>195891.8</v>
      </c>
      <c r="F182" s="128">
        <f>F183+F209+F208</f>
        <v>79371.2</v>
      </c>
      <c r="G182" s="128">
        <f>G183+G209+G208</f>
        <v>49855.200000000004</v>
      </c>
      <c r="H182" s="237">
        <f t="shared" si="15"/>
        <v>-29515.999999999993</v>
      </c>
      <c r="I182" s="329">
        <f aca="true" t="shared" si="18" ref="I182:I209">G182/E182</f>
        <v>0.25450376177052847</v>
      </c>
      <c r="J182" s="329">
        <f t="shared" si="17"/>
        <v>0.62812707883968</v>
      </c>
      <c r="K182" s="325">
        <f t="shared" si="16"/>
        <v>6068.80000000001</v>
      </c>
    </row>
    <row r="183" spans="1:11" s="88" customFormat="1" ht="24.75" customHeight="1">
      <c r="A183" s="359" t="s">
        <v>162</v>
      </c>
      <c r="B183" s="360" t="s">
        <v>385</v>
      </c>
      <c r="C183" s="128">
        <f>C184+C188+C202+C205+C207+C209</f>
        <v>43786.399999999994</v>
      </c>
      <c r="D183" s="128">
        <f>D184+D188+D202+D205+D207</f>
        <v>191468.69999999998</v>
      </c>
      <c r="E183" s="128">
        <f>E184+E188+E202+E205+E207</f>
        <v>194941.8</v>
      </c>
      <c r="F183" s="128">
        <f>F184+F188+F202+F205+F207</f>
        <v>78421.2</v>
      </c>
      <c r="G183" s="128">
        <f>G184+G188+G202+G205+G207</f>
        <v>49005.200000000004</v>
      </c>
      <c r="H183" s="237">
        <f t="shared" si="15"/>
        <v>-29415.999999999993</v>
      </c>
      <c r="I183" s="329">
        <f t="shared" si="18"/>
        <v>0.2513837463283914</v>
      </c>
      <c r="J183" s="329">
        <f t="shared" si="17"/>
        <v>0.6248973491861896</v>
      </c>
      <c r="K183" s="330">
        <f aca="true" t="shared" si="19" ref="K183:K211">G183-C183</f>
        <v>5218.80000000001</v>
      </c>
    </row>
    <row r="184" spans="1:11" s="88" customFormat="1" ht="42" customHeight="1">
      <c r="A184" s="359" t="s">
        <v>313</v>
      </c>
      <c r="B184" s="361" t="s">
        <v>306</v>
      </c>
      <c r="C184" s="128">
        <f>C185+C187</f>
        <v>37345.9</v>
      </c>
      <c r="D184" s="128">
        <f>D185+D187</f>
        <v>135415.9</v>
      </c>
      <c r="E184" s="128">
        <f>E185+E187</f>
        <v>135571.8</v>
      </c>
      <c r="F184" s="128">
        <f>F185+F187</f>
        <v>39594.4</v>
      </c>
      <c r="G184" s="128">
        <f>G185+G187</f>
        <v>33508</v>
      </c>
      <c r="H184" s="237">
        <f t="shared" si="15"/>
        <v>-6086.4000000000015</v>
      </c>
      <c r="I184" s="329">
        <f t="shared" si="18"/>
        <v>0.24716054518712596</v>
      </c>
      <c r="J184" s="329">
        <f t="shared" si="17"/>
        <v>0.8462812923039621</v>
      </c>
      <c r="K184" s="330">
        <f t="shared" si="19"/>
        <v>-3837.9000000000015</v>
      </c>
    </row>
    <row r="185" spans="1:11" s="29" customFormat="1" ht="20.25" customHeight="1">
      <c r="A185" s="362" t="s">
        <v>314</v>
      </c>
      <c r="B185" s="363" t="s">
        <v>337</v>
      </c>
      <c r="C185" s="126">
        <v>30336.1</v>
      </c>
      <c r="D185" s="126">
        <v>110291.1</v>
      </c>
      <c r="E185" s="126">
        <v>110418.9</v>
      </c>
      <c r="F185" s="126">
        <v>32061.9</v>
      </c>
      <c r="G185" s="126">
        <v>26967.6</v>
      </c>
      <c r="H185" s="241">
        <f t="shared" si="15"/>
        <v>-5094.300000000003</v>
      </c>
      <c r="I185" s="332">
        <f t="shared" si="18"/>
        <v>0.24422992802862553</v>
      </c>
      <c r="J185" s="332">
        <f t="shared" si="17"/>
        <v>0.8411104769212054</v>
      </c>
      <c r="K185" s="325">
        <f t="shared" si="19"/>
        <v>-3368.5</v>
      </c>
    </row>
    <row r="186" spans="1:11" s="29" customFormat="1" ht="37.5" customHeight="1" hidden="1" thickBot="1">
      <c r="A186" s="362" t="s">
        <v>239</v>
      </c>
      <c r="B186" s="363" t="s">
        <v>338</v>
      </c>
      <c r="C186" s="126"/>
      <c r="D186" s="126"/>
      <c r="E186" s="126"/>
      <c r="F186" s="126"/>
      <c r="G186" s="126"/>
      <c r="H186" s="241">
        <f t="shared" si="15"/>
        <v>0</v>
      </c>
      <c r="I186" s="332" t="e">
        <f t="shared" si="18"/>
        <v>#DIV/0!</v>
      </c>
      <c r="J186" s="332" t="e">
        <f t="shared" si="17"/>
        <v>#DIV/0!</v>
      </c>
      <c r="K186" s="325">
        <f t="shared" si="19"/>
        <v>0</v>
      </c>
    </row>
    <row r="187" spans="1:11" s="29" customFormat="1" ht="22.5" customHeight="1">
      <c r="A187" s="362" t="s">
        <v>315</v>
      </c>
      <c r="B187" s="363" t="s">
        <v>339</v>
      </c>
      <c r="C187" s="126">
        <v>7009.8</v>
      </c>
      <c r="D187" s="126">
        <v>25124.8</v>
      </c>
      <c r="E187" s="126">
        <v>25152.9</v>
      </c>
      <c r="F187" s="126">
        <v>7532.5</v>
      </c>
      <c r="G187" s="126">
        <v>6540.4</v>
      </c>
      <c r="H187" s="241">
        <f t="shared" si="15"/>
        <v>-992.1000000000004</v>
      </c>
      <c r="I187" s="332">
        <f t="shared" si="18"/>
        <v>0.2600256829232414</v>
      </c>
      <c r="J187" s="332">
        <f t="shared" si="17"/>
        <v>0.8682907401261201</v>
      </c>
      <c r="K187" s="325">
        <f t="shared" si="19"/>
        <v>-469.40000000000055</v>
      </c>
    </row>
    <row r="188" spans="1:11" s="88" customFormat="1" ht="21.75" customHeight="1">
      <c r="A188" s="359" t="s">
        <v>316</v>
      </c>
      <c r="B188" s="364" t="s">
        <v>340</v>
      </c>
      <c r="C188" s="128">
        <f>C189+C190+C191+C192+C193+C194+C200</f>
        <v>4908.4</v>
      </c>
      <c r="D188" s="128">
        <f>D189+D190+D191+D192+D193+D194+D200</f>
        <v>41381</v>
      </c>
      <c r="E188" s="128">
        <f>E189+E190+E191+E192+E193+E194+E200</f>
        <v>41734.8</v>
      </c>
      <c r="F188" s="128">
        <f>F189+F190+F191+F192+F193+F194+F200</f>
        <v>27493</v>
      </c>
      <c r="G188" s="128">
        <f>G189+G190+G191+G192+G193+G194+G200</f>
        <v>9207.9</v>
      </c>
      <c r="H188" s="237">
        <f t="shared" si="15"/>
        <v>-18285.1</v>
      </c>
      <c r="I188" s="329">
        <f t="shared" si="18"/>
        <v>0.22062882774087808</v>
      </c>
      <c r="J188" s="329">
        <f t="shared" si="17"/>
        <v>0.3349179791219583</v>
      </c>
      <c r="K188" s="330">
        <f t="shared" si="19"/>
        <v>4299.5</v>
      </c>
    </row>
    <row r="189" spans="1:11" s="29" customFormat="1" ht="25.5" customHeight="1">
      <c r="A189" s="365" t="s">
        <v>317</v>
      </c>
      <c r="B189" s="366" t="s">
        <v>341</v>
      </c>
      <c r="C189" s="126">
        <v>1764.7</v>
      </c>
      <c r="D189" s="126">
        <v>6959.2</v>
      </c>
      <c r="E189" s="126">
        <v>7236.1</v>
      </c>
      <c r="F189" s="126">
        <v>6034.7</v>
      </c>
      <c r="G189" s="126">
        <v>4543.1</v>
      </c>
      <c r="H189" s="241">
        <f t="shared" si="15"/>
        <v>-1491.5999999999995</v>
      </c>
      <c r="I189" s="332">
        <f t="shared" si="18"/>
        <v>0.6278382001354321</v>
      </c>
      <c r="J189" s="332">
        <f t="shared" si="17"/>
        <v>0.752829469567667</v>
      </c>
      <c r="K189" s="325">
        <f t="shared" si="19"/>
        <v>2778.4000000000005</v>
      </c>
    </row>
    <row r="190" spans="1:11" s="29" customFormat="1" ht="24.75" customHeight="1">
      <c r="A190" s="365" t="s">
        <v>318</v>
      </c>
      <c r="B190" s="366" t="s">
        <v>342</v>
      </c>
      <c r="C190" s="126"/>
      <c r="D190" s="126">
        <v>46</v>
      </c>
      <c r="E190" s="126">
        <v>46</v>
      </c>
      <c r="F190" s="126">
        <v>24</v>
      </c>
      <c r="G190" s="126"/>
      <c r="H190" s="241">
        <f t="shared" si="15"/>
        <v>-24</v>
      </c>
      <c r="I190" s="332">
        <f t="shared" si="18"/>
        <v>0</v>
      </c>
      <c r="J190" s="332">
        <f t="shared" si="17"/>
        <v>0</v>
      </c>
      <c r="K190" s="325">
        <f t="shared" si="19"/>
        <v>0</v>
      </c>
    </row>
    <row r="191" spans="1:11" s="29" customFormat="1" ht="24.75" customHeight="1">
      <c r="A191" s="365" t="s">
        <v>319</v>
      </c>
      <c r="B191" s="366" t="s">
        <v>308</v>
      </c>
      <c r="C191" s="126">
        <v>399.7</v>
      </c>
      <c r="D191" s="126">
        <v>1000</v>
      </c>
      <c r="E191" s="126">
        <v>1000</v>
      </c>
      <c r="F191" s="126">
        <v>242</v>
      </c>
      <c r="G191" s="126"/>
      <c r="H191" s="241">
        <f t="shared" si="15"/>
        <v>-242</v>
      </c>
      <c r="I191" s="332">
        <f t="shared" si="18"/>
        <v>0</v>
      </c>
      <c r="J191" s="332">
        <f t="shared" si="17"/>
        <v>0</v>
      </c>
      <c r="K191" s="325">
        <f t="shared" si="19"/>
        <v>-399.7</v>
      </c>
    </row>
    <row r="192" spans="1:11" s="29" customFormat="1" ht="21.75" customHeight="1">
      <c r="A192" s="365" t="s">
        <v>320</v>
      </c>
      <c r="B192" s="366" t="s">
        <v>343</v>
      </c>
      <c r="C192" s="126">
        <v>406.3</v>
      </c>
      <c r="D192" s="126">
        <v>13693.3</v>
      </c>
      <c r="E192" s="126">
        <v>13648.3</v>
      </c>
      <c r="F192" s="126">
        <v>11374.2</v>
      </c>
      <c r="G192" s="126">
        <v>578.8</v>
      </c>
      <c r="H192" s="241">
        <f t="shared" si="15"/>
        <v>-10795.400000000001</v>
      </c>
      <c r="I192" s="332">
        <f t="shared" si="18"/>
        <v>0.04240821201175238</v>
      </c>
      <c r="J192" s="332">
        <f t="shared" si="17"/>
        <v>0.05088709535615691</v>
      </c>
      <c r="K192" s="325">
        <f t="shared" si="19"/>
        <v>172.49999999999994</v>
      </c>
    </row>
    <row r="193" spans="1:11" s="29" customFormat="1" ht="26.25" customHeight="1">
      <c r="A193" s="365" t="s">
        <v>321</v>
      </c>
      <c r="B193" s="366" t="s">
        <v>344</v>
      </c>
      <c r="C193" s="126">
        <v>24</v>
      </c>
      <c r="D193" s="126">
        <v>266</v>
      </c>
      <c r="E193" s="126">
        <v>305.4</v>
      </c>
      <c r="F193" s="126">
        <v>220.8</v>
      </c>
      <c r="G193" s="126">
        <v>118.3</v>
      </c>
      <c r="H193" s="241">
        <f t="shared" si="15"/>
        <v>-102.50000000000001</v>
      </c>
      <c r="I193" s="332">
        <f t="shared" si="18"/>
        <v>0.38736083824492473</v>
      </c>
      <c r="J193" s="332">
        <f t="shared" si="17"/>
        <v>0.5357789855072463</v>
      </c>
      <c r="K193" s="325">
        <f t="shared" si="19"/>
        <v>94.3</v>
      </c>
    </row>
    <row r="194" spans="1:11" s="88" customFormat="1" ht="46.5" customHeight="1">
      <c r="A194" s="359" t="s">
        <v>322</v>
      </c>
      <c r="B194" s="361" t="s">
        <v>307</v>
      </c>
      <c r="C194" s="128">
        <f>C195+C196+C197+C198+C199</f>
        <v>2308.7</v>
      </c>
      <c r="D194" s="128">
        <f>D195+D196+D197+D198+D199</f>
        <v>19299.6</v>
      </c>
      <c r="E194" s="128">
        <f>E195+E196+E197+E198+E199</f>
        <v>19382.1</v>
      </c>
      <c r="F194" s="128">
        <f>F195+F196+F197+F198+F199</f>
        <v>9506.599999999999</v>
      </c>
      <c r="G194" s="128">
        <f>G195+G196+G197+G198+G199</f>
        <v>3966.8</v>
      </c>
      <c r="H194" s="237">
        <f t="shared" si="15"/>
        <v>-5539.799999999998</v>
      </c>
      <c r="I194" s="329">
        <f t="shared" si="18"/>
        <v>0.20466306540570942</v>
      </c>
      <c r="J194" s="329">
        <f t="shared" si="17"/>
        <v>0.41726800328193053</v>
      </c>
      <c r="K194" s="330">
        <f t="shared" si="19"/>
        <v>1658.1000000000004</v>
      </c>
    </row>
    <row r="195" spans="1:11" s="29" customFormat="1" ht="23.25" customHeight="1">
      <c r="A195" s="365" t="s">
        <v>323</v>
      </c>
      <c r="B195" s="366" t="s">
        <v>345</v>
      </c>
      <c r="C195" s="126">
        <v>1248.4</v>
      </c>
      <c r="D195" s="126">
        <v>4300</v>
      </c>
      <c r="E195" s="126">
        <v>4300</v>
      </c>
      <c r="F195" s="126">
        <v>2084</v>
      </c>
      <c r="G195" s="126">
        <v>1151.9</v>
      </c>
      <c r="H195" s="241">
        <f t="shared" si="15"/>
        <v>-932.0999999999999</v>
      </c>
      <c r="I195" s="332">
        <f t="shared" si="18"/>
        <v>0.2678837209302326</v>
      </c>
      <c r="J195" s="332">
        <f t="shared" si="17"/>
        <v>0.5527351247600768</v>
      </c>
      <c r="K195" s="325">
        <f t="shared" si="19"/>
        <v>-96.5</v>
      </c>
    </row>
    <row r="196" spans="1:11" s="29" customFormat="1" ht="23.25" customHeight="1">
      <c r="A196" s="365" t="s">
        <v>324</v>
      </c>
      <c r="B196" s="366" t="s">
        <v>346</v>
      </c>
      <c r="C196" s="126">
        <v>50.8</v>
      </c>
      <c r="D196" s="126">
        <v>348.7</v>
      </c>
      <c r="E196" s="126">
        <v>348.6</v>
      </c>
      <c r="F196" s="126">
        <v>122</v>
      </c>
      <c r="G196" s="126">
        <v>33.4</v>
      </c>
      <c r="H196" s="241">
        <f t="shared" si="15"/>
        <v>-88.6</v>
      </c>
      <c r="I196" s="332">
        <f t="shared" si="18"/>
        <v>0.09581181870338495</v>
      </c>
      <c r="J196" s="332">
        <f t="shared" si="17"/>
        <v>0.27377049180327867</v>
      </c>
      <c r="K196" s="325">
        <f t="shared" si="19"/>
        <v>-17.4</v>
      </c>
    </row>
    <row r="197" spans="1:11" s="29" customFormat="1" ht="22.5" customHeight="1">
      <c r="A197" s="365" t="s">
        <v>325</v>
      </c>
      <c r="B197" s="366" t="s">
        <v>347</v>
      </c>
      <c r="C197" s="126">
        <v>564.1</v>
      </c>
      <c r="D197" s="126">
        <v>4962.6</v>
      </c>
      <c r="E197" s="126">
        <v>4962.6</v>
      </c>
      <c r="F197" s="126">
        <v>1796.8</v>
      </c>
      <c r="G197" s="126">
        <v>536.5</v>
      </c>
      <c r="H197" s="241">
        <f t="shared" si="15"/>
        <v>-1260.3</v>
      </c>
      <c r="I197" s="332">
        <f t="shared" si="18"/>
        <v>0.10810865272236327</v>
      </c>
      <c r="J197" s="332">
        <f t="shared" si="17"/>
        <v>0.29858637577916297</v>
      </c>
      <c r="K197" s="325">
        <f t="shared" si="19"/>
        <v>-27.600000000000023</v>
      </c>
    </row>
    <row r="198" spans="1:11" s="29" customFormat="1" ht="22.5" customHeight="1">
      <c r="A198" s="365" t="s">
        <v>326</v>
      </c>
      <c r="B198" s="366" t="s">
        <v>348</v>
      </c>
      <c r="C198" s="126">
        <v>384.7</v>
      </c>
      <c r="D198" s="126">
        <v>5931.7</v>
      </c>
      <c r="E198" s="126">
        <v>5936.4</v>
      </c>
      <c r="F198" s="126">
        <v>3325.1</v>
      </c>
      <c r="G198" s="126">
        <v>2124</v>
      </c>
      <c r="H198" s="241">
        <f t="shared" si="15"/>
        <v>-1201.1</v>
      </c>
      <c r="I198" s="332">
        <f t="shared" si="18"/>
        <v>0.35779260157671317</v>
      </c>
      <c r="J198" s="332">
        <f t="shared" si="17"/>
        <v>0.6387777811193649</v>
      </c>
      <c r="K198" s="325">
        <f t="shared" si="19"/>
        <v>1739.3</v>
      </c>
    </row>
    <row r="199" spans="1:11" s="29" customFormat="1" ht="39.75" customHeight="1">
      <c r="A199" s="365" t="s">
        <v>327</v>
      </c>
      <c r="B199" s="367" t="s">
        <v>349</v>
      </c>
      <c r="C199" s="126">
        <v>60.7</v>
      </c>
      <c r="D199" s="126">
        <v>3756.6</v>
      </c>
      <c r="E199" s="126">
        <v>3834.5</v>
      </c>
      <c r="F199" s="126">
        <v>2178.7</v>
      </c>
      <c r="G199" s="126">
        <v>121</v>
      </c>
      <c r="H199" s="241">
        <f t="shared" si="15"/>
        <v>-2057.7</v>
      </c>
      <c r="I199" s="332">
        <f t="shared" si="18"/>
        <v>0.031555613508932066</v>
      </c>
      <c r="J199" s="332">
        <f t="shared" si="17"/>
        <v>0.05553770597145087</v>
      </c>
      <c r="K199" s="325">
        <f t="shared" si="19"/>
        <v>60.3</v>
      </c>
    </row>
    <row r="200" spans="1:11" s="88" customFormat="1" ht="69.75" customHeight="1">
      <c r="A200" s="368" t="s">
        <v>328</v>
      </c>
      <c r="B200" s="369" t="s">
        <v>350</v>
      </c>
      <c r="C200" s="128">
        <f>C201</f>
        <v>5</v>
      </c>
      <c r="D200" s="128">
        <f>D201</f>
        <v>116.9</v>
      </c>
      <c r="E200" s="128">
        <f>E201</f>
        <v>116.9</v>
      </c>
      <c r="F200" s="128">
        <f>F201</f>
        <v>90.7</v>
      </c>
      <c r="G200" s="128">
        <f>G201</f>
        <v>0.9</v>
      </c>
      <c r="H200" s="237">
        <f t="shared" si="15"/>
        <v>-89.8</v>
      </c>
      <c r="I200" s="329">
        <f t="shared" si="18"/>
        <v>0.007698887938408896</v>
      </c>
      <c r="J200" s="329">
        <f t="shared" si="17"/>
        <v>0.009922822491730982</v>
      </c>
      <c r="K200" s="330">
        <f t="shared" si="19"/>
        <v>-4.1</v>
      </c>
    </row>
    <row r="201" spans="1:11" s="29" customFormat="1" ht="64.5" customHeight="1">
      <c r="A201" s="370" t="s">
        <v>329</v>
      </c>
      <c r="B201" s="371" t="s">
        <v>351</v>
      </c>
      <c r="C201" s="126">
        <v>5</v>
      </c>
      <c r="D201" s="126">
        <v>116.9</v>
      </c>
      <c r="E201" s="128">
        <v>116.9</v>
      </c>
      <c r="F201" s="128">
        <v>90.7</v>
      </c>
      <c r="G201" s="128">
        <v>0.9</v>
      </c>
      <c r="H201" s="241">
        <f t="shared" si="15"/>
        <v>-89.8</v>
      </c>
      <c r="I201" s="332">
        <f t="shared" si="18"/>
        <v>0.007698887938408896</v>
      </c>
      <c r="J201" s="332">
        <f t="shared" si="17"/>
        <v>0.009922822491730982</v>
      </c>
      <c r="K201" s="325">
        <f t="shared" si="19"/>
        <v>-4.1</v>
      </c>
    </row>
    <row r="202" spans="1:11" s="88" customFormat="1" ht="34.5" customHeight="1">
      <c r="A202" s="359" t="s">
        <v>330</v>
      </c>
      <c r="B202" s="361" t="s">
        <v>352</v>
      </c>
      <c r="C202" s="128">
        <f>C203+C204</f>
        <v>1070.2</v>
      </c>
      <c r="D202" s="128">
        <f>D203+D204</f>
        <v>11485</v>
      </c>
      <c r="E202" s="128">
        <f>E203+E204</f>
        <v>14143</v>
      </c>
      <c r="F202" s="128">
        <f>F203+F204</f>
        <v>9588.1</v>
      </c>
      <c r="G202" s="128">
        <f>G203+G204</f>
        <v>5253.4</v>
      </c>
      <c r="H202" s="237">
        <f t="shared" si="15"/>
        <v>-4334.700000000001</v>
      </c>
      <c r="I202" s="329">
        <f t="shared" si="18"/>
        <v>0.37144877324471465</v>
      </c>
      <c r="J202" s="329">
        <f t="shared" si="17"/>
        <v>0.5479083447189745</v>
      </c>
      <c r="K202" s="330">
        <f t="shared" si="19"/>
        <v>4183.2</v>
      </c>
    </row>
    <row r="203" spans="1:11" s="29" customFormat="1" ht="42.75" customHeight="1">
      <c r="A203" s="370" t="s">
        <v>331</v>
      </c>
      <c r="B203" s="371" t="s">
        <v>353</v>
      </c>
      <c r="C203" s="126">
        <v>1070.2</v>
      </c>
      <c r="D203" s="126">
        <v>11485</v>
      </c>
      <c r="E203" s="126">
        <v>11485</v>
      </c>
      <c r="F203" s="126">
        <v>7138.1</v>
      </c>
      <c r="G203" s="126">
        <v>3953.4</v>
      </c>
      <c r="H203" s="241">
        <f t="shared" si="15"/>
        <v>-3184.7000000000003</v>
      </c>
      <c r="I203" s="332">
        <f t="shared" si="18"/>
        <v>0.34422289943404444</v>
      </c>
      <c r="J203" s="332">
        <f t="shared" si="17"/>
        <v>0.5538448606772111</v>
      </c>
      <c r="K203" s="325">
        <f t="shared" si="19"/>
        <v>2883.2</v>
      </c>
    </row>
    <row r="204" spans="1:11" s="29" customFormat="1" ht="41.25" customHeight="1">
      <c r="A204" s="370" t="s">
        <v>332</v>
      </c>
      <c r="B204" s="371" t="s">
        <v>354</v>
      </c>
      <c r="C204" s="126"/>
      <c r="D204" s="126"/>
      <c r="E204" s="126">
        <v>2658</v>
      </c>
      <c r="F204" s="126">
        <v>2450</v>
      </c>
      <c r="G204" s="126">
        <v>1300</v>
      </c>
      <c r="H204" s="241">
        <f t="shared" si="15"/>
        <v>-1150</v>
      </c>
      <c r="I204" s="332">
        <f t="shared" si="18"/>
        <v>0.4890895410082769</v>
      </c>
      <c r="J204" s="332">
        <f t="shared" si="17"/>
        <v>0.5306122448979592</v>
      </c>
      <c r="K204" s="325">
        <f t="shared" si="19"/>
        <v>1300</v>
      </c>
    </row>
    <row r="205" spans="1:11" s="88" customFormat="1" ht="31.5" customHeight="1">
      <c r="A205" s="359" t="s">
        <v>333</v>
      </c>
      <c r="B205" s="364" t="s">
        <v>355</v>
      </c>
      <c r="C205" s="128">
        <f>C206</f>
        <v>447.7</v>
      </c>
      <c r="D205" s="128">
        <f>D206</f>
        <v>3011</v>
      </c>
      <c r="E205" s="128">
        <f>E206</f>
        <v>3311.1</v>
      </c>
      <c r="F205" s="128">
        <f>F206</f>
        <v>1575.4</v>
      </c>
      <c r="G205" s="128">
        <f>G206</f>
        <v>986.1</v>
      </c>
      <c r="H205" s="237">
        <f t="shared" si="15"/>
        <v>-589.3000000000001</v>
      </c>
      <c r="I205" s="329">
        <f t="shared" si="18"/>
        <v>0.29781643562562293</v>
      </c>
      <c r="J205" s="329">
        <f t="shared" si="17"/>
        <v>0.6259362701536118</v>
      </c>
      <c r="K205" s="330">
        <f t="shared" si="19"/>
        <v>538.4000000000001</v>
      </c>
    </row>
    <row r="206" spans="1:11" s="29" customFormat="1" ht="29.25" customHeight="1">
      <c r="A206" s="370" t="s">
        <v>334</v>
      </c>
      <c r="B206" s="372" t="s">
        <v>356</v>
      </c>
      <c r="C206" s="126">
        <v>447.7</v>
      </c>
      <c r="D206" s="126">
        <v>3011</v>
      </c>
      <c r="E206" s="126">
        <v>3311.1</v>
      </c>
      <c r="F206" s="126">
        <v>1575.4</v>
      </c>
      <c r="G206" s="126">
        <v>986.1</v>
      </c>
      <c r="H206" s="241">
        <f t="shared" si="15"/>
        <v>-589.3000000000001</v>
      </c>
      <c r="I206" s="332">
        <f t="shared" si="18"/>
        <v>0.29781643562562293</v>
      </c>
      <c r="J206" s="332">
        <f t="shared" si="17"/>
        <v>0.6259362701536118</v>
      </c>
      <c r="K206" s="325">
        <f t="shared" si="19"/>
        <v>538.4000000000001</v>
      </c>
    </row>
    <row r="207" spans="1:11" s="88" customFormat="1" ht="24" customHeight="1">
      <c r="A207" s="368" t="s">
        <v>335</v>
      </c>
      <c r="B207" s="373" t="s">
        <v>357</v>
      </c>
      <c r="C207" s="128">
        <v>14.2</v>
      </c>
      <c r="D207" s="128">
        <v>175.8</v>
      </c>
      <c r="E207" s="128">
        <v>181.1</v>
      </c>
      <c r="F207" s="128">
        <v>170.3</v>
      </c>
      <c r="G207" s="128">
        <v>49.8</v>
      </c>
      <c r="H207" s="237">
        <f t="shared" si="15"/>
        <v>-120.50000000000001</v>
      </c>
      <c r="I207" s="329">
        <f t="shared" si="18"/>
        <v>0.27498619547211484</v>
      </c>
      <c r="J207" s="329">
        <f t="shared" si="17"/>
        <v>0.29242513211978854</v>
      </c>
      <c r="K207" s="330">
        <f t="shared" si="19"/>
        <v>35.599999999999994</v>
      </c>
    </row>
    <row r="208" spans="1:11" s="88" customFormat="1" ht="24" customHeight="1">
      <c r="A208" s="368">
        <v>3000</v>
      </c>
      <c r="B208" s="373" t="s">
        <v>419</v>
      </c>
      <c r="C208" s="128"/>
      <c r="D208" s="128"/>
      <c r="E208" s="128">
        <v>850</v>
      </c>
      <c r="F208" s="128">
        <v>850</v>
      </c>
      <c r="G208" s="128">
        <v>850</v>
      </c>
      <c r="H208" s="237">
        <f t="shared" si="15"/>
        <v>0</v>
      </c>
      <c r="I208" s="329">
        <f t="shared" si="18"/>
        <v>1</v>
      </c>
      <c r="J208" s="329">
        <f t="shared" si="17"/>
        <v>1</v>
      </c>
      <c r="K208" s="330">
        <f t="shared" si="19"/>
        <v>850</v>
      </c>
    </row>
    <row r="209" spans="1:11" s="88" customFormat="1" ht="29.25" customHeight="1">
      <c r="A209" s="368" t="s">
        <v>336</v>
      </c>
      <c r="B209" s="373" t="s">
        <v>358</v>
      </c>
      <c r="C209" s="128"/>
      <c r="D209" s="128">
        <v>100</v>
      </c>
      <c r="E209" s="128">
        <v>100</v>
      </c>
      <c r="F209" s="128">
        <v>100</v>
      </c>
      <c r="G209" s="128"/>
      <c r="H209" s="237">
        <f t="shared" si="15"/>
        <v>-100</v>
      </c>
      <c r="I209" s="329">
        <f t="shared" si="18"/>
        <v>0</v>
      </c>
      <c r="J209" s="329">
        <f t="shared" si="17"/>
        <v>0</v>
      </c>
      <c r="K209" s="330">
        <f t="shared" si="19"/>
        <v>0</v>
      </c>
    </row>
    <row r="210" spans="1:11" s="13" customFormat="1" ht="32.25" customHeight="1">
      <c r="A210" s="461" t="s">
        <v>178</v>
      </c>
      <c r="B210" s="462"/>
      <c r="C210" s="462"/>
      <c r="D210" s="462"/>
      <c r="E210" s="462"/>
      <c r="F210" s="462"/>
      <c r="G210" s="462"/>
      <c r="H210" s="462"/>
      <c r="I210" s="462"/>
      <c r="J210" s="462"/>
      <c r="K210" s="462"/>
    </row>
    <row r="211" spans="1:11" s="326" customFormat="1" ht="47.25" customHeight="1">
      <c r="A211" s="321" t="s">
        <v>179</v>
      </c>
      <c r="B211" s="322" t="s">
        <v>180</v>
      </c>
      <c r="C211" s="126"/>
      <c r="D211" s="126">
        <v>100</v>
      </c>
      <c r="E211" s="126">
        <v>100</v>
      </c>
      <c r="F211" s="126">
        <v>100</v>
      </c>
      <c r="G211" s="126"/>
      <c r="H211" s="323">
        <f>G211-F211</f>
        <v>-100</v>
      </c>
      <c r="I211" s="306">
        <f>IF(C211=0,"",IF(($G211/C211*100)&gt;=200,"В/100",$G211/C211*100))</f>
      </c>
      <c r="J211" s="324">
        <f>IF(E211=0,"",IF((G211/E211*100)&gt;=200,"В/100",G211/E211*100))</f>
        <v>0</v>
      </c>
      <c r="K211" s="325">
        <f t="shared" si="19"/>
        <v>0</v>
      </c>
    </row>
    <row r="212" spans="1:11" s="375" customFormat="1" ht="29.25" customHeight="1">
      <c r="A212" s="452" t="s">
        <v>50</v>
      </c>
      <c r="B212" s="452"/>
      <c r="C212" s="452"/>
      <c r="D212" s="452"/>
      <c r="E212" s="452"/>
      <c r="F212" s="452"/>
      <c r="G212" s="452"/>
      <c r="H212" s="452"/>
      <c r="I212" s="452"/>
      <c r="J212" s="452"/>
      <c r="K212" s="452"/>
    </row>
    <row r="213" spans="1:11" s="386" customFormat="1" ht="19.5">
      <c r="A213" s="376">
        <v>602000</v>
      </c>
      <c r="B213" s="377" t="s">
        <v>413</v>
      </c>
      <c r="C213" s="378">
        <v>-803.2</v>
      </c>
      <c r="D213" s="378"/>
      <c r="E213" s="379">
        <v>12374.6</v>
      </c>
      <c r="F213" s="380"/>
      <c r="G213" s="381">
        <v>948.2</v>
      </c>
      <c r="H213" s="382">
        <f aca="true" t="shared" si="20" ref="H213:H242">G213-F213</f>
        <v>948.2</v>
      </c>
      <c r="I213" s="383">
        <f>G213/E213</f>
        <v>0.07662469898016906</v>
      </c>
      <c r="J213" s="384"/>
      <c r="K213" s="385">
        <f aca="true" t="shared" si="21" ref="K213:K242">G213-C213</f>
        <v>1751.4</v>
      </c>
    </row>
    <row r="214" spans="1:11" s="386" customFormat="1" ht="19.5">
      <c r="A214" s="376">
        <v>602100</v>
      </c>
      <c r="B214" s="377" t="s">
        <v>414</v>
      </c>
      <c r="C214" s="378">
        <v>17866.7</v>
      </c>
      <c r="D214" s="378"/>
      <c r="E214" s="381">
        <v>726.8</v>
      </c>
      <c r="F214" s="381"/>
      <c r="G214" s="381">
        <v>2435.7</v>
      </c>
      <c r="H214" s="382">
        <f t="shared" si="20"/>
        <v>2435.7</v>
      </c>
      <c r="I214" s="383">
        <f>G214/E214</f>
        <v>3.3512658227848102</v>
      </c>
      <c r="J214" s="384"/>
      <c r="K214" s="385">
        <f t="shared" si="21"/>
        <v>-15431</v>
      </c>
    </row>
    <row r="215" spans="1:11" s="386" customFormat="1" ht="19.5" customHeight="1">
      <c r="A215" s="376">
        <v>602200</v>
      </c>
      <c r="B215" s="377" t="s">
        <v>30</v>
      </c>
      <c r="C215" s="378">
        <v>17690</v>
      </c>
      <c r="D215" s="378"/>
      <c r="E215" s="378"/>
      <c r="F215" s="378"/>
      <c r="G215" s="378">
        <v>2688.4</v>
      </c>
      <c r="H215" s="382">
        <f t="shared" si="20"/>
        <v>2688.4</v>
      </c>
      <c r="I215" s="383"/>
      <c r="J215" s="384"/>
      <c r="K215" s="385">
        <f t="shared" si="21"/>
        <v>-15001.6</v>
      </c>
    </row>
    <row r="216" spans="1:11" s="30" customFormat="1" ht="19.5" hidden="1">
      <c r="A216" s="58"/>
      <c r="B216" s="59" t="s">
        <v>14</v>
      </c>
      <c r="C216" s="31"/>
      <c r="D216" s="31"/>
      <c r="E216" s="32"/>
      <c r="F216" s="32"/>
      <c r="G216" s="32"/>
      <c r="H216" s="60">
        <f t="shared" si="20"/>
        <v>0</v>
      </c>
      <c r="I216" s="61"/>
      <c r="J216" s="62"/>
      <c r="K216" s="63">
        <f t="shared" si="21"/>
        <v>0</v>
      </c>
    </row>
    <row r="217" spans="1:11" s="30" customFormat="1" ht="19.5" hidden="1">
      <c r="A217" s="58"/>
      <c r="B217" s="59" t="s">
        <v>12</v>
      </c>
      <c r="C217" s="31"/>
      <c r="D217" s="31"/>
      <c r="E217" s="32"/>
      <c r="F217" s="32"/>
      <c r="G217" s="32"/>
      <c r="H217" s="60">
        <f t="shared" si="20"/>
        <v>0</v>
      </c>
      <c r="I217" s="61"/>
      <c r="J217" s="62"/>
      <c r="K217" s="63">
        <f t="shared" si="21"/>
        <v>0</v>
      </c>
    </row>
    <row r="218" spans="1:11" s="30" customFormat="1" ht="19.5" hidden="1">
      <c r="A218" s="58"/>
      <c r="B218" s="59" t="s">
        <v>13</v>
      </c>
      <c r="C218" s="31"/>
      <c r="D218" s="31"/>
      <c r="E218" s="31"/>
      <c r="F218" s="31"/>
      <c r="G218" s="31"/>
      <c r="H218" s="60">
        <f t="shared" si="20"/>
        <v>0</v>
      </c>
      <c r="I218" s="61"/>
      <c r="J218" s="62"/>
      <c r="K218" s="63">
        <f t="shared" si="21"/>
        <v>0</v>
      </c>
    </row>
    <row r="219" spans="1:11" s="30" customFormat="1" ht="19.5" hidden="1">
      <c r="A219" s="58"/>
      <c r="B219" s="59" t="s">
        <v>15</v>
      </c>
      <c r="C219" s="31"/>
      <c r="D219" s="31"/>
      <c r="E219" s="32"/>
      <c r="F219" s="32"/>
      <c r="G219" s="32"/>
      <c r="H219" s="60">
        <f t="shared" si="20"/>
        <v>0</v>
      </c>
      <c r="I219" s="61"/>
      <c r="J219" s="62"/>
      <c r="K219" s="63">
        <f t="shared" si="21"/>
        <v>0</v>
      </c>
    </row>
    <row r="220" spans="1:11" s="34" customFormat="1" ht="19.5" hidden="1">
      <c r="A220" s="64"/>
      <c r="B220" s="65" t="s">
        <v>31</v>
      </c>
      <c r="C220" s="90"/>
      <c r="D220" s="90"/>
      <c r="E220" s="33"/>
      <c r="F220" s="33"/>
      <c r="G220" s="33"/>
      <c r="H220" s="60">
        <f t="shared" si="20"/>
        <v>0</v>
      </c>
      <c r="I220" s="61"/>
      <c r="J220" s="62"/>
      <c r="K220" s="63">
        <f t="shared" si="21"/>
        <v>0</v>
      </c>
    </row>
    <row r="221" spans="1:11" s="34" customFormat="1" ht="19.5" hidden="1">
      <c r="A221" s="64"/>
      <c r="B221" s="65" t="s">
        <v>32</v>
      </c>
      <c r="C221" s="90"/>
      <c r="D221" s="90"/>
      <c r="E221" s="33"/>
      <c r="F221" s="33"/>
      <c r="G221" s="33"/>
      <c r="H221" s="60">
        <f t="shared" si="20"/>
        <v>0</v>
      </c>
      <c r="I221" s="61"/>
      <c r="J221" s="62"/>
      <c r="K221" s="63">
        <f t="shared" si="21"/>
        <v>0</v>
      </c>
    </row>
    <row r="222" spans="1:11" s="34" customFormat="1" ht="39" hidden="1">
      <c r="A222" s="64"/>
      <c r="B222" s="65" t="s">
        <v>48</v>
      </c>
      <c r="C222" s="90"/>
      <c r="D222" s="90"/>
      <c r="E222" s="33"/>
      <c r="F222" s="33"/>
      <c r="G222" s="33"/>
      <c r="H222" s="60">
        <f t="shared" si="20"/>
        <v>0</v>
      </c>
      <c r="I222" s="61"/>
      <c r="J222" s="62"/>
      <c r="K222" s="63">
        <f t="shared" si="21"/>
        <v>0</v>
      </c>
    </row>
    <row r="223" spans="1:11" s="34" customFormat="1" ht="39" hidden="1">
      <c r="A223" s="64"/>
      <c r="B223" s="65" t="s">
        <v>46</v>
      </c>
      <c r="C223" s="90"/>
      <c r="D223" s="90"/>
      <c r="E223" s="33"/>
      <c r="F223" s="33"/>
      <c r="G223" s="33"/>
      <c r="H223" s="60">
        <f t="shared" si="20"/>
        <v>0</v>
      </c>
      <c r="I223" s="61"/>
      <c r="J223" s="62"/>
      <c r="K223" s="63">
        <f t="shared" si="21"/>
        <v>0</v>
      </c>
    </row>
    <row r="224" spans="1:11" s="34" customFormat="1" ht="19.5" hidden="1">
      <c r="A224" s="64"/>
      <c r="B224" s="65" t="s">
        <v>33</v>
      </c>
      <c r="C224" s="90"/>
      <c r="D224" s="90"/>
      <c r="E224" s="33"/>
      <c r="F224" s="33"/>
      <c r="G224" s="33"/>
      <c r="H224" s="60">
        <f t="shared" si="20"/>
        <v>0</v>
      </c>
      <c r="I224" s="61"/>
      <c r="J224" s="62"/>
      <c r="K224" s="63">
        <f t="shared" si="21"/>
        <v>0</v>
      </c>
    </row>
    <row r="225" spans="1:11" s="34" customFormat="1" ht="39" hidden="1">
      <c r="A225" s="64"/>
      <c r="B225" s="65" t="s">
        <v>34</v>
      </c>
      <c r="C225" s="90"/>
      <c r="D225" s="90"/>
      <c r="E225" s="33"/>
      <c r="F225" s="33"/>
      <c r="G225" s="33"/>
      <c r="H225" s="60">
        <f t="shared" si="20"/>
        <v>0</v>
      </c>
      <c r="I225" s="61"/>
      <c r="J225" s="62"/>
      <c r="K225" s="63">
        <f t="shared" si="21"/>
        <v>0</v>
      </c>
    </row>
    <row r="226" spans="1:11" s="34" customFormat="1" ht="39" hidden="1">
      <c r="A226" s="64"/>
      <c r="B226" s="65" t="s">
        <v>35</v>
      </c>
      <c r="C226" s="90"/>
      <c r="D226" s="90"/>
      <c r="E226" s="33"/>
      <c r="F226" s="33"/>
      <c r="G226" s="33"/>
      <c r="H226" s="60">
        <f t="shared" si="20"/>
        <v>0</v>
      </c>
      <c r="I226" s="61"/>
      <c r="J226" s="62"/>
      <c r="K226" s="63">
        <f t="shared" si="21"/>
        <v>0</v>
      </c>
    </row>
    <row r="227" spans="1:11" s="34" customFormat="1" ht="39" hidden="1">
      <c r="A227" s="64"/>
      <c r="B227" s="65" t="s">
        <v>36</v>
      </c>
      <c r="C227" s="90"/>
      <c r="D227" s="90"/>
      <c r="E227" s="33"/>
      <c r="F227" s="33"/>
      <c r="G227" s="33"/>
      <c r="H227" s="60">
        <f t="shared" si="20"/>
        <v>0</v>
      </c>
      <c r="I227" s="61"/>
      <c r="J227" s="62"/>
      <c r="K227" s="63">
        <f t="shared" si="21"/>
        <v>0</v>
      </c>
    </row>
    <row r="228" spans="1:11" s="34" customFormat="1" ht="19.5" hidden="1">
      <c r="A228" s="64"/>
      <c r="B228" s="65" t="s">
        <v>37</v>
      </c>
      <c r="C228" s="90"/>
      <c r="D228" s="90"/>
      <c r="E228" s="33"/>
      <c r="F228" s="33"/>
      <c r="G228" s="33"/>
      <c r="H228" s="60">
        <f t="shared" si="20"/>
        <v>0</v>
      </c>
      <c r="I228" s="61"/>
      <c r="J228" s="62"/>
      <c r="K228" s="63">
        <f t="shared" si="21"/>
        <v>0</v>
      </c>
    </row>
    <row r="229" spans="1:11" s="34" customFormat="1" ht="19.5" hidden="1">
      <c r="A229" s="64"/>
      <c r="B229" s="65" t="s">
        <v>38</v>
      </c>
      <c r="C229" s="90"/>
      <c r="D229" s="90"/>
      <c r="E229" s="33"/>
      <c r="F229" s="33"/>
      <c r="G229" s="33"/>
      <c r="H229" s="60">
        <f t="shared" si="20"/>
        <v>0</v>
      </c>
      <c r="I229" s="61"/>
      <c r="J229" s="62"/>
      <c r="K229" s="63">
        <f t="shared" si="21"/>
        <v>0</v>
      </c>
    </row>
    <row r="230" spans="1:11" s="34" customFormat="1" ht="17.25" customHeight="1" hidden="1">
      <c r="A230" s="64"/>
      <c r="B230" s="65" t="s">
        <v>39</v>
      </c>
      <c r="C230" s="90"/>
      <c r="D230" s="90"/>
      <c r="E230" s="33"/>
      <c r="F230" s="33"/>
      <c r="G230" s="33"/>
      <c r="H230" s="60">
        <f t="shared" si="20"/>
        <v>0</v>
      </c>
      <c r="I230" s="61"/>
      <c r="J230" s="62"/>
      <c r="K230" s="63">
        <f t="shared" si="21"/>
        <v>0</v>
      </c>
    </row>
    <row r="231" spans="1:11" s="34" customFormat="1" ht="19.5" hidden="1">
      <c r="A231" s="64"/>
      <c r="B231" s="65" t="s">
        <v>40</v>
      </c>
      <c r="C231" s="90"/>
      <c r="D231" s="90"/>
      <c r="E231" s="33"/>
      <c r="F231" s="33"/>
      <c r="G231" s="33"/>
      <c r="H231" s="60">
        <f t="shared" si="20"/>
        <v>0</v>
      </c>
      <c r="I231" s="61"/>
      <c r="J231" s="62"/>
      <c r="K231" s="63">
        <f t="shared" si="21"/>
        <v>0</v>
      </c>
    </row>
    <row r="232" spans="1:11" s="34" customFormat="1" ht="18.75" customHeight="1" hidden="1">
      <c r="A232" s="64"/>
      <c r="B232" s="65" t="s">
        <v>41</v>
      </c>
      <c r="C232" s="90"/>
      <c r="D232" s="90"/>
      <c r="E232" s="33"/>
      <c r="F232" s="33"/>
      <c r="G232" s="33"/>
      <c r="H232" s="60">
        <f t="shared" si="20"/>
        <v>0</v>
      </c>
      <c r="I232" s="61"/>
      <c r="J232" s="62"/>
      <c r="K232" s="63">
        <f t="shared" si="21"/>
        <v>0</v>
      </c>
    </row>
    <row r="233" spans="1:11" s="34" customFormat="1" ht="19.5" hidden="1">
      <c r="A233" s="64"/>
      <c r="B233" s="65" t="s">
        <v>42</v>
      </c>
      <c r="C233" s="90"/>
      <c r="D233" s="90"/>
      <c r="E233" s="33"/>
      <c r="F233" s="33"/>
      <c r="G233" s="33"/>
      <c r="H233" s="60">
        <f t="shared" si="20"/>
        <v>0</v>
      </c>
      <c r="I233" s="61"/>
      <c r="J233" s="62"/>
      <c r="K233" s="63">
        <f t="shared" si="21"/>
        <v>0</v>
      </c>
    </row>
    <row r="234" spans="1:11" s="34" customFormat="1" ht="39" hidden="1">
      <c r="A234" s="64"/>
      <c r="B234" s="65" t="s">
        <v>0</v>
      </c>
      <c r="C234" s="90"/>
      <c r="D234" s="90"/>
      <c r="E234" s="33"/>
      <c r="F234" s="33"/>
      <c r="G234" s="33"/>
      <c r="H234" s="60">
        <f t="shared" si="20"/>
        <v>0</v>
      </c>
      <c r="I234" s="61"/>
      <c r="J234" s="62"/>
      <c r="K234" s="63">
        <f t="shared" si="21"/>
        <v>0</v>
      </c>
    </row>
    <row r="235" spans="1:11" s="34" customFormat="1" ht="58.5" hidden="1">
      <c r="A235" s="64"/>
      <c r="B235" s="65" t="s">
        <v>55</v>
      </c>
      <c r="C235" s="90"/>
      <c r="D235" s="90"/>
      <c r="E235" s="33"/>
      <c r="F235" s="33"/>
      <c r="G235" s="33"/>
      <c r="H235" s="60">
        <f t="shared" si="20"/>
        <v>0</v>
      </c>
      <c r="I235" s="61"/>
      <c r="J235" s="62"/>
      <c r="K235" s="63">
        <f t="shared" si="21"/>
        <v>0</v>
      </c>
    </row>
    <row r="236" spans="1:11" s="34" customFormat="1" ht="39" hidden="1">
      <c r="A236" s="64"/>
      <c r="B236" s="65" t="s">
        <v>51</v>
      </c>
      <c r="C236" s="90"/>
      <c r="D236" s="90"/>
      <c r="E236" s="33"/>
      <c r="F236" s="33"/>
      <c r="G236" s="33"/>
      <c r="H236" s="60">
        <f t="shared" si="20"/>
        <v>0</v>
      </c>
      <c r="I236" s="61"/>
      <c r="J236" s="62"/>
      <c r="K236" s="63">
        <f t="shared" si="21"/>
        <v>0</v>
      </c>
    </row>
    <row r="237" spans="1:11" s="34" customFormat="1" ht="19.5" hidden="1">
      <c r="A237" s="64"/>
      <c r="B237" s="65" t="s">
        <v>43</v>
      </c>
      <c r="C237" s="90"/>
      <c r="D237" s="90"/>
      <c r="E237" s="33"/>
      <c r="F237" s="33"/>
      <c r="G237" s="33"/>
      <c r="H237" s="60">
        <f t="shared" si="20"/>
        <v>0</v>
      </c>
      <c r="I237" s="61"/>
      <c r="J237" s="62"/>
      <c r="K237" s="63">
        <f t="shared" si="21"/>
        <v>0</v>
      </c>
    </row>
    <row r="238" spans="1:11" s="34" customFormat="1" ht="19.5" hidden="1">
      <c r="A238" s="64"/>
      <c r="B238" s="65" t="s">
        <v>44</v>
      </c>
      <c r="C238" s="90"/>
      <c r="D238" s="90"/>
      <c r="E238" s="33"/>
      <c r="F238" s="33"/>
      <c r="G238" s="33"/>
      <c r="H238" s="60">
        <f t="shared" si="20"/>
        <v>0</v>
      </c>
      <c r="I238" s="61"/>
      <c r="J238" s="62"/>
      <c r="K238" s="63">
        <f t="shared" si="21"/>
        <v>0</v>
      </c>
    </row>
    <row r="239" spans="1:11" s="386" customFormat="1" ht="19.5">
      <c r="A239" s="376">
        <v>602300</v>
      </c>
      <c r="B239" s="377" t="s">
        <v>415</v>
      </c>
      <c r="C239" s="378">
        <v>1110.8</v>
      </c>
      <c r="D239" s="378"/>
      <c r="E239" s="381"/>
      <c r="F239" s="381"/>
      <c r="G239" s="381"/>
      <c r="H239" s="382">
        <f t="shared" si="20"/>
        <v>0</v>
      </c>
      <c r="I239" s="383"/>
      <c r="J239" s="384"/>
      <c r="K239" s="385">
        <f t="shared" si="21"/>
        <v>-1110.8</v>
      </c>
    </row>
    <row r="240" spans="1:11" s="386" customFormat="1" ht="42.75" customHeight="1">
      <c r="A240" s="376">
        <v>602400</v>
      </c>
      <c r="B240" s="377" t="s">
        <v>20</v>
      </c>
      <c r="C240" s="378">
        <v>-980</v>
      </c>
      <c r="D240" s="378"/>
      <c r="E240" s="381">
        <v>11647.8</v>
      </c>
      <c r="F240" s="381"/>
      <c r="G240" s="381">
        <v>1201</v>
      </c>
      <c r="H240" s="387">
        <f t="shared" si="20"/>
        <v>1201</v>
      </c>
      <c r="I240" s="388">
        <f>G240/E240</f>
        <v>0.10310960009615551</v>
      </c>
      <c r="J240" s="389"/>
      <c r="K240" s="390">
        <f t="shared" si="21"/>
        <v>2181</v>
      </c>
    </row>
    <row r="241" spans="1:11" s="15" customFormat="1" ht="0.75" customHeight="1">
      <c r="A241" s="91">
        <v>603000</v>
      </c>
      <c r="B241" s="92" t="s">
        <v>28</v>
      </c>
      <c r="C241" s="93">
        <v>0</v>
      </c>
      <c r="D241" s="93"/>
      <c r="E241" s="94"/>
      <c r="F241" s="94"/>
      <c r="G241" s="94"/>
      <c r="H241" s="95">
        <f t="shared" si="20"/>
        <v>0</v>
      </c>
      <c r="I241" s="96" t="e">
        <f>G241/E241</f>
        <v>#DIV/0!</v>
      </c>
      <c r="J241" s="97"/>
      <c r="K241" s="98">
        <f t="shared" si="21"/>
        <v>0</v>
      </c>
    </row>
    <row r="242" spans="1:11" s="396" customFormat="1" ht="43.5" customHeight="1">
      <c r="A242" s="449" t="s">
        <v>386</v>
      </c>
      <c r="B242" s="450"/>
      <c r="C242" s="391">
        <f>+C213+C241</f>
        <v>-803.2</v>
      </c>
      <c r="D242" s="391"/>
      <c r="E242" s="391">
        <f>+E213+E241</f>
        <v>12374.6</v>
      </c>
      <c r="F242" s="391"/>
      <c r="G242" s="391">
        <f>+G213+G241</f>
        <v>948.2</v>
      </c>
      <c r="H242" s="392">
        <f t="shared" si="20"/>
        <v>948.2</v>
      </c>
      <c r="I242" s="393">
        <f>G242/E242</f>
        <v>0.07662469898016906</v>
      </c>
      <c r="J242" s="394"/>
      <c r="K242" s="395">
        <f t="shared" si="21"/>
        <v>1751.4</v>
      </c>
    </row>
    <row r="243" spans="3:11" s="11" customFormat="1" ht="18.75">
      <c r="C243" s="99"/>
      <c r="D243" s="99"/>
      <c r="E243" s="35"/>
      <c r="F243" s="35"/>
      <c r="G243" s="36"/>
      <c r="H243" s="37"/>
      <c r="I243" s="38"/>
      <c r="J243" s="6"/>
      <c r="K243" s="7"/>
    </row>
    <row r="244" spans="3:11" s="11" customFormat="1" ht="18.75">
      <c r="C244" s="2"/>
      <c r="D244" s="2"/>
      <c r="E244" s="8"/>
      <c r="F244" s="8"/>
      <c r="G244" s="9"/>
      <c r="H244" s="10"/>
      <c r="I244" s="6"/>
      <c r="J244" s="6"/>
      <c r="K244" s="7"/>
    </row>
    <row r="245" spans="2:11" s="11" customFormat="1" ht="35.25" customHeight="1">
      <c r="B245" s="39"/>
      <c r="C245" s="2"/>
      <c r="D245" s="2"/>
      <c r="G245" s="40"/>
      <c r="H245" s="41"/>
      <c r="I245" s="6"/>
      <c r="J245" s="6"/>
      <c r="K245" s="7"/>
    </row>
    <row r="246" spans="3:11" s="11" customFormat="1" ht="18.75">
      <c r="C246" s="2"/>
      <c r="D246" s="2"/>
      <c r="E246" s="8"/>
      <c r="F246" s="8"/>
      <c r="G246" s="9"/>
      <c r="H246" s="10"/>
      <c r="I246" s="6"/>
      <c r="J246" s="6"/>
      <c r="K246" s="7"/>
    </row>
    <row r="247" spans="3:11" s="11" customFormat="1" ht="18.75">
      <c r="C247" s="2"/>
      <c r="D247" s="2"/>
      <c r="E247" s="8"/>
      <c r="F247" s="8"/>
      <c r="G247" s="9"/>
      <c r="H247" s="10"/>
      <c r="I247" s="6"/>
      <c r="J247" s="6"/>
      <c r="K247" s="7"/>
    </row>
    <row r="248" spans="3:11" s="11" customFormat="1" ht="18.75">
      <c r="C248" s="2"/>
      <c r="D248" s="2"/>
      <c r="E248" s="8"/>
      <c r="F248" s="8"/>
      <c r="G248" s="9"/>
      <c r="H248" s="10"/>
      <c r="I248" s="6"/>
      <c r="J248" s="6"/>
      <c r="K248" s="7"/>
    </row>
    <row r="249" spans="3:11" s="11" customFormat="1" ht="18.75">
      <c r="C249" s="2"/>
      <c r="D249" s="2"/>
      <c r="E249" s="8"/>
      <c r="F249" s="8"/>
      <c r="G249" s="9"/>
      <c r="H249" s="10"/>
      <c r="I249" s="6"/>
      <c r="J249" s="6"/>
      <c r="K249" s="7"/>
    </row>
    <row r="250" spans="3:11" s="11" customFormat="1" ht="18.75">
      <c r="C250" s="2"/>
      <c r="D250" s="2"/>
      <c r="E250" s="8"/>
      <c r="F250" s="8"/>
      <c r="G250" s="9"/>
      <c r="H250" s="10"/>
      <c r="I250" s="6"/>
      <c r="J250" s="6"/>
      <c r="K250" s="7"/>
    </row>
    <row r="251" spans="3:11" s="11" customFormat="1" ht="18.75">
      <c r="C251" s="2"/>
      <c r="D251" s="2"/>
      <c r="E251" s="8"/>
      <c r="F251" s="8"/>
      <c r="G251" s="9"/>
      <c r="H251" s="10"/>
      <c r="I251" s="6"/>
      <c r="J251" s="6"/>
      <c r="K251" s="7"/>
    </row>
    <row r="252" spans="3:11" s="11" customFormat="1" ht="18.75">
      <c r="C252" s="2"/>
      <c r="D252" s="2"/>
      <c r="E252" s="8"/>
      <c r="F252" s="8"/>
      <c r="G252" s="9"/>
      <c r="H252" s="10"/>
      <c r="I252" s="6"/>
      <c r="J252" s="6"/>
      <c r="K252" s="7"/>
    </row>
    <row r="253" spans="3:11" s="11" customFormat="1" ht="18.75">
      <c r="C253" s="2"/>
      <c r="D253" s="2"/>
      <c r="E253" s="8"/>
      <c r="F253" s="8"/>
      <c r="G253" s="9"/>
      <c r="H253" s="10"/>
      <c r="I253" s="6"/>
      <c r="J253" s="6"/>
      <c r="K253" s="7"/>
    </row>
    <row r="254" spans="3:11" s="11" customFormat="1" ht="18.75">
      <c r="C254" s="2"/>
      <c r="D254" s="2"/>
      <c r="E254" s="8"/>
      <c r="F254" s="8"/>
      <c r="G254" s="9"/>
      <c r="H254" s="10"/>
      <c r="I254" s="6"/>
      <c r="J254" s="6"/>
      <c r="K254" s="7"/>
    </row>
    <row r="255" spans="3:11" s="11" customFormat="1" ht="18.75">
      <c r="C255" s="2"/>
      <c r="D255" s="2"/>
      <c r="E255" s="8"/>
      <c r="F255" s="8"/>
      <c r="G255" s="9"/>
      <c r="H255" s="10"/>
      <c r="I255" s="6"/>
      <c r="J255" s="6"/>
      <c r="K255" s="7"/>
    </row>
    <row r="256" spans="3:11" s="11" customFormat="1" ht="18.75">
      <c r="C256" s="2"/>
      <c r="D256" s="2"/>
      <c r="E256" s="8"/>
      <c r="F256" s="8"/>
      <c r="G256" s="9"/>
      <c r="H256" s="10"/>
      <c r="I256" s="6"/>
      <c r="J256" s="6"/>
      <c r="K256" s="7"/>
    </row>
    <row r="257" spans="3:11" s="11" customFormat="1" ht="18.75">
      <c r="C257" s="2"/>
      <c r="D257" s="2"/>
      <c r="E257" s="8"/>
      <c r="F257" s="8"/>
      <c r="G257" s="9"/>
      <c r="H257" s="10"/>
      <c r="I257" s="6"/>
      <c r="J257" s="6"/>
      <c r="K257" s="7"/>
    </row>
    <row r="258" spans="3:11" s="11" customFormat="1" ht="18.75">
      <c r="C258" s="2"/>
      <c r="D258" s="2"/>
      <c r="E258" s="8"/>
      <c r="F258" s="8"/>
      <c r="G258" s="9"/>
      <c r="H258" s="10"/>
      <c r="I258" s="6"/>
      <c r="J258" s="6"/>
      <c r="K258" s="7"/>
    </row>
    <row r="259" spans="3:11" s="11" customFormat="1" ht="18.75">
      <c r="C259" s="2"/>
      <c r="D259" s="2"/>
      <c r="E259" s="8"/>
      <c r="F259" s="8"/>
      <c r="G259" s="9"/>
      <c r="H259" s="10"/>
      <c r="I259" s="6"/>
      <c r="J259" s="6"/>
      <c r="K259" s="7"/>
    </row>
    <row r="260" spans="3:11" s="11" customFormat="1" ht="18.75">
      <c r="C260" s="2"/>
      <c r="D260" s="2"/>
      <c r="E260" s="8"/>
      <c r="F260" s="8"/>
      <c r="G260" s="9"/>
      <c r="H260" s="10"/>
      <c r="I260" s="6"/>
      <c r="J260" s="6"/>
      <c r="K260" s="7"/>
    </row>
    <row r="261" spans="3:11" s="11" customFormat="1" ht="18.75">
      <c r="C261" s="2"/>
      <c r="D261" s="2"/>
      <c r="E261" s="8"/>
      <c r="F261" s="8"/>
      <c r="G261" s="9"/>
      <c r="H261" s="10"/>
      <c r="I261" s="6"/>
      <c r="J261" s="6"/>
      <c r="K261" s="7"/>
    </row>
    <row r="262" spans="3:11" s="11" customFormat="1" ht="18.75">
      <c r="C262" s="2"/>
      <c r="D262" s="2"/>
      <c r="E262" s="8"/>
      <c r="F262" s="8"/>
      <c r="G262" s="9"/>
      <c r="H262" s="10"/>
      <c r="I262" s="6"/>
      <c r="J262" s="6"/>
      <c r="K262" s="7"/>
    </row>
    <row r="263" spans="3:11" s="11" customFormat="1" ht="18.75">
      <c r="C263" s="2"/>
      <c r="D263" s="2"/>
      <c r="E263" s="8"/>
      <c r="F263" s="8"/>
      <c r="G263" s="9"/>
      <c r="H263" s="10"/>
      <c r="I263" s="6"/>
      <c r="J263" s="6"/>
      <c r="K263" s="7"/>
    </row>
    <row r="264" spans="3:11" s="11" customFormat="1" ht="18.75">
      <c r="C264" s="2"/>
      <c r="D264" s="2"/>
      <c r="E264" s="8"/>
      <c r="F264" s="8"/>
      <c r="G264" s="9"/>
      <c r="H264" s="10"/>
      <c r="I264" s="6"/>
      <c r="J264" s="6"/>
      <c r="K264" s="7"/>
    </row>
    <row r="265" spans="3:11" s="11" customFormat="1" ht="18.75">
      <c r="C265" s="2"/>
      <c r="D265" s="2"/>
      <c r="E265" s="8"/>
      <c r="F265" s="8"/>
      <c r="G265" s="9"/>
      <c r="H265" s="10"/>
      <c r="I265" s="6"/>
      <c r="J265" s="6"/>
      <c r="K265" s="7"/>
    </row>
    <row r="266" spans="3:11" s="11" customFormat="1" ht="18.75">
      <c r="C266" s="2"/>
      <c r="D266" s="2"/>
      <c r="E266" s="8"/>
      <c r="F266" s="8"/>
      <c r="G266" s="9"/>
      <c r="H266" s="10"/>
      <c r="I266" s="6"/>
      <c r="J266" s="6"/>
      <c r="K266" s="7"/>
    </row>
    <row r="267" spans="3:11" s="11" customFormat="1" ht="18.75">
      <c r="C267" s="2"/>
      <c r="D267" s="2"/>
      <c r="E267" s="8"/>
      <c r="F267" s="8"/>
      <c r="G267" s="9"/>
      <c r="H267" s="10"/>
      <c r="I267" s="6"/>
      <c r="J267" s="6"/>
      <c r="K267" s="7"/>
    </row>
    <row r="268" spans="3:11" s="11" customFormat="1" ht="18.75">
      <c r="C268" s="2"/>
      <c r="D268" s="2"/>
      <c r="E268" s="8"/>
      <c r="F268" s="8"/>
      <c r="G268" s="9"/>
      <c r="H268" s="10"/>
      <c r="I268" s="6"/>
      <c r="J268" s="6"/>
      <c r="K268" s="7"/>
    </row>
    <row r="269" spans="3:11" s="11" customFormat="1" ht="18.75">
      <c r="C269" s="2"/>
      <c r="D269" s="2"/>
      <c r="E269" s="8"/>
      <c r="F269" s="8"/>
      <c r="G269" s="9"/>
      <c r="H269" s="10"/>
      <c r="I269" s="6"/>
      <c r="J269" s="6"/>
      <c r="K269" s="7"/>
    </row>
    <row r="270" spans="3:4" ht="18.75">
      <c r="C270" s="1"/>
      <c r="D270" s="1"/>
    </row>
    <row r="271" spans="3:4" ht="18.75">
      <c r="C271" s="1"/>
      <c r="D271" s="1"/>
    </row>
    <row r="272" spans="3:4" ht="18.75">
      <c r="C272" s="1"/>
      <c r="D272" s="1"/>
    </row>
    <row r="273" spans="3:4" ht="18.75">
      <c r="C273" s="1"/>
      <c r="D273" s="1"/>
    </row>
    <row r="274" spans="3:4" ht="18.75">
      <c r="C274" s="1"/>
      <c r="D274" s="1"/>
    </row>
    <row r="275" spans="3:4" ht="18.75">
      <c r="C275" s="1"/>
      <c r="D275" s="1"/>
    </row>
    <row r="276" spans="3:4" ht="18.75">
      <c r="C276" s="1"/>
      <c r="D276" s="1"/>
    </row>
    <row r="277" spans="3:4" ht="18.75">
      <c r="C277" s="1"/>
      <c r="D277" s="1"/>
    </row>
    <row r="278" spans="3:4" ht="18.75">
      <c r="C278" s="1"/>
      <c r="D278" s="1"/>
    </row>
    <row r="279" spans="3:4" ht="18.75">
      <c r="C279" s="1"/>
      <c r="D279" s="1"/>
    </row>
  </sheetData>
  <sheetProtection/>
  <mergeCells count="15">
    <mergeCell ref="F3:F4"/>
    <mergeCell ref="G3:G4"/>
    <mergeCell ref="A210:K210"/>
    <mergeCell ref="H3:H4"/>
    <mergeCell ref="A6:K6"/>
    <mergeCell ref="A242:B242"/>
    <mergeCell ref="H1:K1"/>
    <mergeCell ref="A212:K212"/>
    <mergeCell ref="I3:J3"/>
    <mergeCell ref="A3:A4"/>
    <mergeCell ref="B3:B4"/>
    <mergeCell ref="C3:C4"/>
    <mergeCell ref="D3:D4"/>
    <mergeCell ref="A2:K2"/>
    <mergeCell ref="E3:E4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60" r:id="rId1"/>
  <headerFooter alignWithMargins="0">
    <oddFooter>&amp;C&amp;P</oddFooter>
  </headerFooter>
  <rowBreaks count="10" manualBreakCount="10">
    <brk id="20" max="10" man="1"/>
    <brk id="35" max="10" man="1"/>
    <brk id="54" max="10" man="1"/>
    <brk id="84" max="10" man="1"/>
    <brk id="105" max="10" man="1"/>
    <brk id="132" max="10" man="1"/>
    <brk id="147" max="10" man="1"/>
    <brk id="163" max="10" man="1"/>
    <brk id="190" max="10" man="1"/>
    <brk id="2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0"/>
  <sheetViews>
    <sheetView showZeros="0" tabSelected="1"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7" sqref="B27"/>
    </sheetView>
  </sheetViews>
  <sheetFormatPr defaultColWidth="9.00390625" defaultRowHeight="12.75"/>
  <cols>
    <col min="1" max="1" width="13.625" style="11" customWidth="1"/>
    <col min="2" max="2" width="99.375" style="11" customWidth="1"/>
    <col min="3" max="3" width="18.00390625" style="11" customWidth="1"/>
    <col min="4" max="4" width="16.375" style="11" customWidth="1"/>
    <col min="5" max="5" width="14.75390625" style="8" customWidth="1"/>
    <col min="6" max="6" width="11.125" style="11" customWidth="1"/>
    <col min="7" max="7" width="14.00390625" style="11" customWidth="1"/>
    <col min="8" max="8" width="6.625" style="11" customWidth="1"/>
    <col min="9" max="9" width="5.25390625" style="413" customWidth="1"/>
    <col min="10" max="32" width="9.125" style="413" customWidth="1"/>
    <col min="33" max="16384" width="9.125" style="11" customWidth="1"/>
  </cols>
  <sheetData>
    <row r="1" spans="1:9" ht="85.5" customHeight="1">
      <c r="A1" s="459" t="s">
        <v>409</v>
      </c>
      <c r="B1" s="466"/>
      <c r="C1" s="466"/>
      <c r="D1" s="466"/>
      <c r="E1" s="466"/>
      <c r="F1" s="466"/>
      <c r="G1" s="466"/>
      <c r="H1" s="100"/>
      <c r="I1" s="412"/>
    </row>
    <row r="2" spans="1:32" s="101" customFormat="1" ht="107.25" customHeight="1">
      <c r="A2" s="248" t="s">
        <v>1</v>
      </c>
      <c r="B2" s="248" t="s">
        <v>2</v>
      </c>
      <c r="C2" s="249" t="s">
        <v>407</v>
      </c>
      <c r="D2" s="249" t="s">
        <v>403</v>
      </c>
      <c r="E2" s="249" t="s">
        <v>408</v>
      </c>
      <c r="F2" s="248" t="s">
        <v>45</v>
      </c>
      <c r="G2" s="248" t="s">
        <v>376</v>
      </c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</row>
    <row r="3" spans="1:32" s="101" customFormat="1" ht="21" customHeight="1">
      <c r="A3" s="480" t="s">
        <v>18</v>
      </c>
      <c r="B3" s="481"/>
      <c r="C3" s="481"/>
      <c r="D3" s="481"/>
      <c r="E3" s="481"/>
      <c r="F3" s="481"/>
      <c r="G3" s="481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</row>
    <row r="4" spans="1:32" s="101" customFormat="1" ht="21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1">
        <v>6</v>
      </c>
      <c r="G4" s="191">
        <v>7</v>
      </c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</row>
    <row r="5" spans="1:32" s="101" customFormat="1" ht="21" customHeight="1">
      <c r="A5" s="190"/>
      <c r="B5" s="191"/>
      <c r="C5" s="191"/>
      <c r="D5" s="191"/>
      <c r="E5" s="191"/>
      <c r="F5" s="191"/>
      <c r="G5" s="191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</row>
    <row r="6" spans="1:32" s="20" customFormat="1" ht="24" customHeight="1">
      <c r="A6" s="141">
        <v>10000000</v>
      </c>
      <c r="B6" s="142" t="s">
        <v>3</v>
      </c>
      <c r="C6" s="192">
        <f aca="true" t="shared" si="0" ref="C6:E7">C7</f>
        <v>17.2</v>
      </c>
      <c r="D6" s="193">
        <f t="shared" si="0"/>
        <v>52</v>
      </c>
      <c r="E6" s="193">
        <f t="shared" si="0"/>
        <v>11.1</v>
      </c>
      <c r="F6" s="250">
        <f aca="true" t="shared" si="1" ref="F6:F29">IF(D6=0,"",$E6/D6*100)</f>
        <v>21.346153846153847</v>
      </c>
      <c r="G6" s="250">
        <f>E6-C6</f>
        <v>-6.1</v>
      </c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</row>
    <row r="7" spans="1:32" s="102" customFormat="1" ht="23.25" customHeight="1">
      <c r="A7" s="147">
        <v>19000000</v>
      </c>
      <c r="B7" s="148" t="s">
        <v>54</v>
      </c>
      <c r="C7" s="192">
        <f t="shared" si="0"/>
        <v>17.2</v>
      </c>
      <c r="D7" s="193">
        <f t="shared" si="0"/>
        <v>52</v>
      </c>
      <c r="E7" s="251">
        <f t="shared" si="0"/>
        <v>11.1</v>
      </c>
      <c r="F7" s="252">
        <f t="shared" si="1"/>
        <v>21.346153846153847</v>
      </c>
      <c r="G7" s="250">
        <f aca="true" t="shared" si="2" ref="G7:G88">E7-C7</f>
        <v>-6.1</v>
      </c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</row>
    <row r="8" spans="1:32" s="102" customFormat="1" ht="20.25" customHeight="1">
      <c r="A8" s="149">
        <v>19010000</v>
      </c>
      <c r="B8" s="154" t="s">
        <v>19</v>
      </c>
      <c r="C8" s="194">
        <f>C9+C10+C11</f>
        <v>17.2</v>
      </c>
      <c r="D8" s="194">
        <f>D9+D10+D11</f>
        <v>52</v>
      </c>
      <c r="E8" s="194">
        <f>E9+E10+E11</f>
        <v>11.1</v>
      </c>
      <c r="F8" s="253">
        <f t="shared" si="1"/>
        <v>21.346153846153847</v>
      </c>
      <c r="G8" s="254">
        <f t="shared" si="2"/>
        <v>-6.1</v>
      </c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</row>
    <row r="9" spans="1:32" s="102" customFormat="1" ht="39" customHeight="1">
      <c r="A9" s="162" t="s">
        <v>95</v>
      </c>
      <c r="B9" s="154" t="s">
        <v>70</v>
      </c>
      <c r="C9" s="195">
        <v>11.3</v>
      </c>
      <c r="D9" s="196">
        <v>31.9</v>
      </c>
      <c r="E9" s="255">
        <v>5.5</v>
      </c>
      <c r="F9" s="253">
        <f t="shared" si="1"/>
        <v>17.24137931034483</v>
      </c>
      <c r="G9" s="254">
        <f t="shared" si="2"/>
        <v>-5.800000000000001</v>
      </c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</row>
    <row r="10" spans="1:32" s="75" customFormat="1" ht="40.5" customHeight="1">
      <c r="A10" s="162" t="s">
        <v>96</v>
      </c>
      <c r="B10" s="154" t="s">
        <v>71</v>
      </c>
      <c r="C10" s="195">
        <v>0.6</v>
      </c>
      <c r="D10" s="196">
        <v>5</v>
      </c>
      <c r="E10" s="255">
        <v>1.5</v>
      </c>
      <c r="F10" s="253">
        <f t="shared" si="1"/>
        <v>30</v>
      </c>
      <c r="G10" s="254">
        <f t="shared" si="2"/>
        <v>0.9</v>
      </c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</row>
    <row r="11" spans="1:32" s="69" customFormat="1" ht="58.5" customHeight="1">
      <c r="A11" s="162" t="s">
        <v>97</v>
      </c>
      <c r="B11" s="154" t="s">
        <v>72</v>
      </c>
      <c r="C11" s="195">
        <v>5.3</v>
      </c>
      <c r="D11" s="197">
        <v>15.1</v>
      </c>
      <c r="E11" s="197">
        <v>4.1</v>
      </c>
      <c r="F11" s="256">
        <f t="shared" si="1"/>
        <v>27.1523178807947</v>
      </c>
      <c r="G11" s="254">
        <f t="shared" si="2"/>
        <v>-1.2000000000000002</v>
      </c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</row>
    <row r="12" spans="1:32" s="68" customFormat="1" ht="20.25">
      <c r="A12" s="141">
        <v>20000000</v>
      </c>
      <c r="B12" s="198" t="s">
        <v>6</v>
      </c>
      <c r="C12" s="177">
        <f>C13+C16</f>
        <v>2638.1</v>
      </c>
      <c r="D12" s="177">
        <f>D13+D16</f>
        <v>8189.6</v>
      </c>
      <c r="E12" s="177">
        <f>E13+E16</f>
        <v>7741</v>
      </c>
      <c r="F12" s="237">
        <f t="shared" si="1"/>
        <v>94.52232099247826</v>
      </c>
      <c r="G12" s="250">
        <f t="shared" si="2"/>
        <v>5102.9</v>
      </c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</row>
    <row r="13" spans="1:32" s="69" customFormat="1" ht="20.25">
      <c r="A13" s="199">
        <v>24000000</v>
      </c>
      <c r="B13" s="200" t="s">
        <v>77</v>
      </c>
      <c r="C13" s="181">
        <f>C14+C15</f>
        <v>0.5</v>
      </c>
      <c r="D13" s="181">
        <f>D14+D15</f>
        <v>2.5</v>
      </c>
      <c r="E13" s="181">
        <f>E14+E15</f>
        <v>77.1</v>
      </c>
      <c r="F13" s="257">
        <f t="shared" si="1"/>
        <v>3083.9999999999995</v>
      </c>
      <c r="G13" s="250">
        <f t="shared" si="2"/>
        <v>76.6</v>
      </c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</row>
    <row r="14" spans="1:32" s="69" customFormat="1" ht="57" customHeight="1">
      <c r="A14" s="201">
        <v>24062100</v>
      </c>
      <c r="B14" s="202" t="s">
        <v>112</v>
      </c>
      <c r="C14" s="195">
        <v>0.5</v>
      </c>
      <c r="D14" s="179">
        <v>2.5</v>
      </c>
      <c r="E14" s="179">
        <v>77.1</v>
      </c>
      <c r="F14" s="258">
        <f t="shared" si="1"/>
        <v>3083.9999999999995</v>
      </c>
      <c r="G14" s="254">
        <f t="shared" si="2"/>
        <v>76.6</v>
      </c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</row>
    <row r="15" spans="1:32" s="69" customFormat="1" ht="40.5" customHeight="1" hidden="1">
      <c r="A15" s="203">
        <v>24170000</v>
      </c>
      <c r="B15" s="204" t="s">
        <v>156</v>
      </c>
      <c r="C15" s="205"/>
      <c r="D15" s="179">
        <v>0</v>
      </c>
      <c r="E15" s="179">
        <v>0</v>
      </c>
      <c r="F15" s="258">
        <f t="shared" si="1"/>
      </c>
      <c r="G15" s="250">
        <f t="shared" si="2"/>
        <v>0</v>
      </c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</row>
    <row r="16" spans="1:32" s="69" customFormat="1" ht="20.25" customHeight="1">
      <c r="A16" s="206">
        <v>25000000</v>
      </c>
      <c r="B16" s="207" t="s">
        <v>10</v>
      </c>
      <c r="C16" s="208">
        <v>2637.6</v>
      </c>
      <c r="D16" s="209">
        <v>8187.1</v>
      </c>
      <c r="E16" s="209">
        <v>7663.9</v>
      </c>
      <c r="F16" s="258">
        <f>IF(D16=0,"",$E16/D16*100)</f>
        <v>93.60945878271914</v>
      </c>
      <c r="G16" s="250">
        <f t="shared" si="2"/>
        <v>5026.299999999999</v>
      </c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</row>
    <row r="17" spans="1:32" s="69" customFormat="1" ht="20.25" hidden="1">
      <c r="A17" s="210">
        <v>30000000</v>
      </c>
      <c r="B17" s="211" t="s">
        <v>29</v>
      </c>
      <c r="C17" s="212"/>
      <c r="D17" s="213">
        <f>+D18</f>
        <v>0</v>
      </c>
      <c r="E17" s="213">
        <f>+E18</f>
        <v>0</v>
      </c>
      <c r="F17" s="258">
        <f aca="true" t="shared" si="3" ref="F17:F23">IF(D17=0,"",$E17/D17*100)</f>
      </c>
      <c r="G17" s="250">
        <f t="shared" si="2"/>
        <v>0</v>
      </c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</row>
    <row r="18" spans="1:32" s="75" customFormat="1" ht="25.5" customHeight="1" hidden="1" thickBot="1">
      <c r="A18" s="206">
        <v>31010000</v>
      </c>
      <c r="B18" s="214" t="s">
        <v>81</v>
      </c>
      <c r="C18" s="215"/>
      <c r="D18" s="209">
        <v>0</v>
      </c>
      <c r="E18" s="209">
        <v>0</v>
      </c>
      <c r="F18" s="258">
        <f t="shared" si="3"/>
      </c>
      <c r="G18" s="250">
        <f t="shared" si="2"/>
        <v>0</v>
      </c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</row>
    <row r="19" spans="1:32" s="75" customFormat="1" ht="25.5" customHeight="1" hidden="1" thickBot="1">
      <c r="A19" s="216">
        <v>40000000</v>
      </c>
      <c r="B19" s="217" t="s">
        <v>52</v>
      </c>
      <c r="C19" s="218"/>
      <c r="D19" s="219">
        <f>D20</f>
        <v>0</v>
      </c>
      <c r="E19" s="219">
        <f>E20</f>
        <v>0</v>
      </c>
      <c r="F19" s="258">
        <f t="shared" si="3"/>
      </c>
      <c r="G19" s="250">
        <f t="shared" si="2"/>
        <v>0</v>
      </c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</row>
    <row r="20" spans="1:32" s="75" customFormat="1" ht="25.5" customHeight="1" hidden="1">
      <c r="A20" s="147">
        <v>41030000</v>
      </c>
      <c r="B20" s="148" t="s">
        <v>9</v>
      </c>
      <c r="C20" s="220"/>
      <c r="D20" s="209">
        <f>D21+D22</f>
        <v>0</v>
      </c>
      <c r="E20" s="209">
        <f>E21</f>
        <v>0</v>
      </c>
      <c r="F20" s="258">
        <f t="shared" si="3"/>
      </c>
      <c r="G20" s="250">
        <f t="shared" si="2"/>
        <v>0</v>
      </c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</row>
    <row r="21" spans="1:32" s="75" customFormat="1" ht="15" customHeight="1" hidden="1">
      <c r="A21" s="221"/>
      <c r="B21" s="222"/>
      <c r="C21" s="223"/>
      <c r="D21" s="209">
        <v>0</v>
      </c>
      <c r="E21" s="209">
        <v>0</v>
      </c>
      <c r="F21" s="258">
        <f t="shared" si="3"/>
      </c>
      <c r="G21" s="250">
        <f t="shared" si="2"/>
        <v>0</v>
      </c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</row>
    <row r="22" spans="1:32" s="75" customFormat="1" ht="16.5" customHeight="1" hidden="1" thickBot="1">
      <c r="A22" s="221"/>
      <c r="B22" s="224"/>
      <c r="C22" s="225"/>
      <c r="D22" s="209">
        <v>0</v>
      </c>
      <c r="E22" s="209">
        <v>0</v>
      </c>
      <c r="F22" s="258">
        <f t="shared" si="3"/>
      </c>
      <c r="G22" s="250">
        <f t="shared" si="2"/>
        <v>0</v>
      </c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</row>
    <row r="23" spans="1:32" s="75" customFormat="1" ht="21" customHeight="1">
      <c r="A23" s="147">
        <v>30000000</v>
      </c>
      <c r="B23" s="226" t="s">
        <v>29</v>
      </c>
      <c r="C23" s="209">
        <f>C24</f>
        <v>2.6</v>
      </c>
      <c r="D23" s="209">
        <f>D24+D25</f>
        <v>0</v>
      </c>
      <c r="E23" s="209">
        <f>E24+E25</f>
        <v>39.4</v>
      </c>
      <c r="F23" s="258">
        <f t="shared" si="3"/>
      </c>
      <c r="G23" s="250">
        <f t="shared" si="2"/>
        <v>36.8</v>
      </c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</row>
    <row r="24" spans="1:32" s="75" customFormat="1" ht="37.5" customHeight="1">
      <c r="A24" s="149">
        <v>31030000</v>
      </c>
      <c r="B24" s="227" t="s">
        <v>365</v>
      </c>
      <c r="C24" s="228">
        <v>2.6</v>
      </c>
      <c r="D24" s="209">
        <v>0</v>
      </c>
      <c r="E24" s="209">
        <v>39.4</v>
      </c>
      <c r="F24" s="258">
        <f>IF(D24=0,"",$E24/D24*100)</f>
      </c>
      <c r="G24" s="254">
        <f>E24-C24</f>
        <v>36.8</v>
      </c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</row>
    <row r="25" spans="1:32" s="75" customFormat="1" ht="81" customHeight="1">
      <c r="A25" s="149">
        <v>33010100</v>
      </c>
      <c r="B25" s="227" t="s">
        <v>401</v>
      </c>
      <c r="C25" s="228"/>
      <c r="D25" s="209"/>
      <c r="E25" s="209">
        <v>0</v>
      </c>
      <c r="F25" s="258">
        <f>IF(D25=0,"",$E25/D25*100)</f>
      </c>
      <c r="G25" s="254">
        <f>E25-C25</f>
        <v>0</v>
      </c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</row>
    <row r="26" spans="1:32" s="103" customFormat="1" ht="23.25" customHeight="1">
      <c r="A26" s="229">
        <v>50000000</v>
      </c>
      <c r="B26" s="230" t="s">
        <v>191</v>
      </c>
      <c r="C26" s="448">
        <f>C27</f>
        <v>0</v>
      </c>
      <c r="D26" s="231">
        <f>D27</f>
        <v>0</v>
      </c>
      <c r="E26" s="231">
        <f>E27</f>
        <v>0</v>
      </c>
      <c r="F26" s="237">
        <f t="shared" si="1"/>
      </c>
      <c r="G26" s="250">
        <f t="shared" si="2"/>
        <v>0</v>
      </c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</row>
    <row r="27" spans="1:32" s="75" customFormat="1" ht="58.5" customHeight="1">
      <c r="A27" s="206">
        <v>50000000</v>
      </c>
      <c r="B27" s="214" t="s">
        <v>392</v>
      </c>
      <c r="C27" s="232"/>
      <c r="D27" s="209">
        <v>0</v>
      </c>
      <c r="E27" s="209">
        <v>0</v>
      </c>
      <c r="F27" s="258">
        <f t="shared" si="1"/>
      </c>
      <c r="G27" s="254">
        <f t="shared" si="2"/>
        <v>0</v>
      </c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</row>
    <row r="28" spans="1:32" s="74" customFormat="1" ht="24.75" customHeight="1">
      <c r="A28" s="473" t="s">
        <v>53</v>
      </c>
      <c r="B28" s="474"/>
      <c r="C28" s="182">
        <f>C6+C12+C17+C19+C26+C23</f>
        <v>2657.8999999999996</v>
      </c>
      <c r="D28" s="182">
        <f>D6+D12+D17+D19+D26+D23</f>
        <v>8241.6</v>
      </c>
      <c r="E28" s="182">
        <f>E6+E12+E17+E19+E26+E23</f>
        <v>7791.5</v>
      </c>
      <c r="F28" s="259">
        <f t="shared" si="1"/>
        <v>94.5386818093574</v>
      </c>
      <c r="G28" s="260">
        <f t="shared" si="2"/>
        <v>5133.6</v>
      </c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</row>
    <row r="29" spans="1:32" s="104" customFormat="1" ht="30.75" customHeight="1">
      <c r="A29" s="475" t="s">
        <v>21</v>
      </c>
      <c r="B29" s="476"/>
      <c r="C29" s="233">
        <f>C28</f>
        <v>2657.8999999999996</v>
      </c>
      <c r="D29" s="128">
        <f>D28</f>
        <v>8241.6</v>
      </c>
      <c r="E29" s="128">
        <f>E28</f>
        <v>7791.5</v>
      </c>
      <c r="F29" s="261">
        <f t="shared" si="1"/>
        <v>94.5386818093574</v>
      </c>
      <c r="G29" s="260">
        <f t="shared" si="2"/>
        <v>5133.6</v>
      </c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</row>
    <row r="30" spans="1:32" s="15" customFormat="1" ht="24.75" customHeight="1">
      <c r="A30" s="471" t="s">
        <v>23</v>
      </c>
      <c r="B30" s="472"/>
      <c r="C30" s="472"/>
      <c r="D30" s="472"/>
      <c r="E30" s="472"/>
      <c r="F30" s="472"/>
      <c r="G30" s="472"/>
      <c r="H30" s="14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</row>
    <row r="31" spans="1:32" s="16" customFormat="1" ht="20.25">
      <c r="A31" s="272" t="s">
        <v>133</v>
      </c>
      <c r="B31" s="273" t="s">
        <v>24</v>
      </c>
      <c r="C31" s="262">
        <f>C32+C33</f>
        <v>7.4</v>
      </c>
      <c r="D31" s="262">
        <f>D32+D33</f>
        <v>188.2</v>
      </c>
      <c r="E31" s="262">
        <f>E32+E33</f>
        <v>158.7</v>
      </c>
      <c r="F31" s="304">
        <f>IF(D31=0,"",IF(($E31/D31*100)&gt;=200,"В/100",$E31/D31*100))</f>
        <v>84.32518597236982</v>
      </c>
      <c r="G31" s="250">
        <f t="shared" si="2"/>
        <v>151.29999999999998</v>
      </c>
      <c r="H31" s="105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</row>
    <row r="32" spans="1:32" s="108" customFormat="1" ht="60.75">
      <c r="A32" s="274" t="s">
        <v>192</v>
      </c>
      <c r="B32" s="275" t="s">
        <v>193</v>
      </c>
      <c r="C32" s="263">
        <v>7.4</v>
      </c>
      <c r="D32" s="297">
        <v>188.2</v>
      </c>
      <c r="E32" s="297">
        <v>158.7</v>
      </c>
      <c r="F32" s="305">
        <f>IF(D32=0,"",IF(($E32/D32*100)&gt;=200,"В/100",$E32/D32*100))</f>
        <v>84.32518597236982</v>
      </c>
      <c r="G32" s="254">
        <f t="shared" si="2"/>
        <v>151.29999999999998</v>
      </c>
      <c r="H32" s="107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</row>
    <row r="33" spans="1:32" s="89" customFormat="1" ht="20.25" hidden="1">
      <c r="A33" s="299">
        <v>180</v>
      </c>
      <c r="B33" s="276" t="s">
        <v>197</v>
      </c>
      <c r="C33" s="264"/>
      <c r="D33" s="297"/>
      <c r="E33" s="297"/>
      <c r="F33" s="306"/>
      <c r="G33" s="254">
        <f t="shared" si="2"/>
        <v>0</v>
      </c>
      <c r="H33" s="410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</row>
    <row r="34" spans="1:32" s="12" customFormat="1" ht="23.25" customHeight="1">
      <c r="A34" s="277" t="s">
        <v>134</v>
      </c>
      <c r="B34" s="278" t="s">
        <v>25</v>
      </c>
      <c r="C34" s="265">
        <f>C35+C36+C37+C39+C41+C43+C44+C45+C49+C42+C40+C46+C47+C48+C38</f>
        <v>943.4</v>
      </c>
      <c r="D34" s="265">
        <f>D35+D36+D37+D39+D41+D43+D44+D45+D49+D42+D40+D46+D47+D48+D38</f>
        <v>1477.3999999999999</v>
      </c>
      <c r="E34" s="265">
        <f>E35+E36+E37+E39+E41+E43+E44+E45+E49+E42+E40+E46+E47+E48+E38</f>
        <v>800.6000000000001</v>
      </c>
      <c r="F34" s="305">
        <f>IF(D34=0,"",IF(($E34/D34*100)&gt;=200,"В/100",$E34/D34*100))</f>
        <v>54.189792879382715</v>
      </c>
      <c r="G34" s="307">
        <f t="shared" si="2"/>
        <v>-142.79999999999984</v>
      </c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</row>
    <row r="35" spans="1:32" s="18" customFormat="1" ht="20.25">
      <c r="A35" s="279" t="s">
        <v>200</v>
      </c>
      <c r="B35" s="280" t="s">
        <v>201</v>
      </c>
      <c r="C35" s="266">
        <v>56.5</v>
      </c>
      <c r="D35" s="300">
        <v>39.6</v>
      </c>
      <c r="E35" s="308">
        <v>39.6</v>
      </c>
      <c r="F35" s="305">
        <f>IF(D35=0,"",IF(($E35/D35*100)&gt;=200,"В/100",$E35/D35*100))</f>
        <v>100</v>
      </c>
      <c r="G35" s="309">
        <f t="shared" si="2"/>
        <v>-16.9</v>
      </c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s="18" customFormat="1" ht="40.5">
      <c r="A36" s="281" t="s">
        <v>220</v>
      </c>
      <c r="B36" s="275" t="s">
        <v>411</v>
      </c>
      <c r="C36" s="267">
        <v>886.6</v>
      </c>
      <c r="D36" s="301">
        <v>1239.3</v>
      </c>
      <c r="E36" s="310">
        <v>669.2</v>
      </c>
      <c r="F36" s="305">
        <f>IF(D36=0,"",IF(($E36/D36*100)&gt;=200,"В/100",$E36/D36*100))</f>
        <v>53.99822480432503</v>
      </c>
      <c r="G36" s="254">
        <f t="shared" si="2"/>
        <v>-217.39999999999998</v>
      </c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s="18" customFormat="1" ht="20.25" hidden="1">
      <c r="A37" s="281" t="s">
        <v>300</v>
      </c>
      <c r="B37" s="275" t="s">
        <v>221</v>
      </c>
      <c r="C37" s="267"/>
      <c r="D37" s="301"/>
      <c r="E37" s="310"/>
      <c r="F37" s="311"/>
      <c r="G37" s="254">
        <f t="shared" si="2"/>
        <v>0</v>
      </c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</row>
    <row r="38" spans="1:32" s="18" customFormat="1" ht="20.25" hidden="1">
      <c r="A38" s="281">
        <v>1041</v>
      </c>
      <c r="B38" s="275" t="s">
        <v>221</v>
      </c>
      <c r="C38" s="267"/>
      <c r="D38" s="301"/>
      <c r="E38" s="310"/>
      <c r="F38" s="311"/>
      <c r="G38" s="254">
        <f t="shared" si="2"/>
        <v>0</v>
      </c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</row>
    <row r="39" spans="1:32" s="18" customFormat="1" ht="40.5">
      <c r="A39" s="274" t="s">
        <v>202</v>
      </c>
      <c r="B39" s="275" t="s">
        <v>203</v>
      </c>
      <c r="C39" s="267">
        <v>0.3</v>
      </c>
      <c r="D39" s="301">
        <v>101.7</v>
      </c>
      <c r="E39" s="310">
        <v>91.7</v>
      </c>
      <c r="F39" s="305">
        <f>IF(D39=0,"",IF(($E39/D39*100)&gt;=200,"В/100",$E39/D39*100))</f>
        <v>90.16715830875123</v>
      </c>
      <c r="G39" s="254">
        <f t="shared" si="2"/>
        <v>91.4</v>
      </c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</row>
    <row r="40" spans="1:32" s="18" customFormat="1" ht="26.25" customHeight="1">
      <c r="A40" s="274">
        <v>1141</v>
      </c>
      <c r="B40" s="275" t="s">
        <v>225</v>
      </c>
      <c r="C40" s="267"/>
      <c r="D40" s="301">
        <v>56.8</v>
      </c>
      <c r="E40" s="310">
        <v>0.1</v>
      </c>
      <c r="F40" s="305">
        <f>IF(D40=0,"",IF(($E40/D40*100)&gt;=200,"В/100",$E40/D40*100))</f>
        <v>0.17605633802816903</v>
      </c>
      <c r="G40" s="254">
        <f t="shared" si="2"/>
        <v>0.1</v>
      </c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</row>
    <row r="41" spans="1:32" s="18" customFormat="1" ht="21" customHeight="1">
      <c r="A41" s="274" t="s">
        <v>204</v>
      </c>
      <c r="B41" s="275" t="s">
        <v>205</v>
      </c>
      <c r="C41" s="267"/>
      <c r="D41" s="301">
        <v>40</v>
      </c>
      <c r="E41" s="310"/>
      <c r="F41" s="305">
        <f>IF(D41=0,"",IF(($E41/D41*100)&gt;=200,"В/100",$E41/D41*100))</f>
        <v>0</v>
      </c>
      <c r="G41" s="254">
        <f t="shared" si="2"/>
        <v>0</v>
      </c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</row>
    <row r="42" spans="1:32" s="18" customFormat="1" ht="20.25" hidden="1">
      <c r="A42" s="274">
        <v>1141</v>
      </c>
      <c r="B42" s="275" t="s">
        <v>225</v>
      </c>
      <c r="C42" s="267"/>
      <c r="D42" s="301"/>
      <c r="E42" s="310"/>
      <c r="F42" s="311"/>
      <c r="G42" s="254">
        <f t="shared" si="2"/>
        <v>0</v>
      </c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</row>
    <row r="43" spans="1:32" s="18" customFormat="1" ht="40.5" hidden="1">
      <c r="A43" s="274" t="s">
        <v>228</v>
      </c>
      <c r="B43" s="275" t="s">
        <v>229</v>
      </c>
      <c r="C43" s="267"/>
      <c r="D43" s="301"/>
      <c r="E43" s="310"/>
      <c r="F43" s="311"/>
      <c r="G43" s="254">
        <f t="shared" si="2"/>
        <v>0</v>
      </c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</row>
    <row r="44" spans="1:32" s="18" customFormat="1" ht="60.75" hidden="1">
      <c r="A44" s="274" t="s">
        <v>232</v>
      </c>
      <c r="B44" s="275" t="s">
        <v>233</v>
      </c>
      <c r="C44" s="267"/>
      <c r="D44" s="301"/>
      <c r="E44" s="310"/>
      <c r="F44" s="311"/>
      <c r="G44" s="254">
        <f t="shared" si="2"/>
        <v>0</v>
      </c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</row>
    <row r="45" spans="1:32" s="18" customFormat="1" ht="60.75" hidden="1">
      <c r="A45" s="274" t="s">
        <v>234</v>
      </c>
      <c r="B45" s="275" t="s">
        <v>235</v>
      </c>
      <c r="C45" s="267"/>
      <c r="D45" s="301"/>
      <c r="E45" s="310"/>
      <c r="F45" s="311"/>
      <c r="G45" s="254">
        <f t="shared" si="2"/>
        <v>0</v>
      </c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</row>
    <row r="46" spans="1:32" s="18" customFormat="1" ht="40.5" hidden="1">
      <c r="A46" s="282">
        <v>1151</v>
      </c>
      <c r="B46" s="283" t="s">
        <v>229</v>
      </c>
      <c r="C46" s="267"/>
      <c r="D46" s="301"/>
      <c r="E46" s="310"/>
      <c r="F46" s="311"/>
      <c r="G46" s="254">
        <f t="shared" si="2"/>
        <v>0</v>
      </c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</row>
    <row r="47" spans="1:32" s="18" customFormat="1" ht="57.75" customHeight="1" hidden="1">
      <c r="A47" s="282">
        <v>1181</v>
      </c>
      <c r="B47" s="283" t="s">
        <v>396</v>
      </c>
      <c r="C47" s="267"/>
      <c r="D47" s="301"/>
      <c r="E47" s="310"/>
      <c r="F47" s="311"/>
      <c r="G47" s="254">
        <f t="shared" si="2"/>
        <v>0</v>
      </c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</row>
    <row r="48" spans="1:32" s="18" customFormat="1" ht="60.75" hidden="1">
      <c r="A48" s="282">
        <v>1182</v>
      </c>
      <c r="B48" s="283" t="s">
        <v>235</v>
      </c>
      <c r="C48" s="267"/>
      <c r="D48" s="301"/>
      <c r="E48" s="310"/>
      <c r="F48" s="311">
        <f>IF(D48=0,"",IF(($E48/D48*100)&gt;=200,"В/100",$E48/D48*100))</f>
      </c>
      <c r="G48" s="254">
        <f t="shared" si="2"/>
        <v>0</v>
      </c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</row>
    <row r="49" spans="1:32" s="108" customFormat="1" ht="6.75" customHeight="1" hidden="1">
      <c r="A49" s="282" t="s">
        <v>236</v>
      </c>
      <c r="B49" s="284" t="s">
        <v>237</v>
      </c>
      <c r="C49" s="267"/>
      <c r="D49" s="301"/>
      <c r="E49" s="310"/>
      <c r="F49" s="312">
        <f>IF(D49=0,"",IF(($E49/D49*100)&gt;=200,"В/100",$E49/D49*100))</f>
      </c>
      <c r="G49" s="313">
        <f t="shared" si="2"/>
        <v>0</v>
      </c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</row>
    <row r="50" spans="1:32" s="12" customFormat="1" ht="17.25" customHeight="1" hidden="1">
      <c r="A50" s="277" t="s">
        <v>162</v>
      </c>
      <c r="B50" s="278" t="s">
        <v>163</v>
      </c>
      <c r="C50" s="265">
        <f>C52</f>
        <v>0</v>
      </c>
      <c r="D50" s="265">
        <f>D51</f>
        <v>0</v>
      </c>
      <c r="E50" s="265">
        <f>E51</f>
        <v>0</v>
      </c>
      <c r="F50" s="305">
        <f>IF(D50=0,"",IF(($E50/D50*100)&gt;=200,"В/100",$E50/D50*100))</f>
      </c>
      <c r="G50" s="307">
        <f t="shared" si="2"/>
        <v>0</v>
      </c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</row>
    <row r="51" spans="1:32" s="21" customFormat="1" ht="20.25" hidden="1">
      <c r="A51" s="285" t="s">
        <v>210</v>
      </c>
      <c r="B51" s="286" t="s">
        <v>211</v>
      </c>
      <c r="C51" s="268"/>
      <c r="D51" s="302"/>
      <c r="E51" s="302"/>
      <c r="F51" s="298">
        <f>IF(D51=0,"",IF(($E51/D51*100)&gt;=200,"В/100",$E51/D51*100))</f>
      </c>
      <c r="G51" s="307">
        <f t="shared" si="2"/>
        <v>0</v>
      </c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</row>
    <row r="52" spans="1:32" s="21" customFormat="1" ht="20.25" hidden="1">
      <c r="A52" s="285">
        <v>2010</v>
      </c>
      <c r="B52" s="286" t="s">
        <v>211</v>
      </c>
      <c r="C52" s="268"/>
      <c r="D52" s="302"/>
      <c r="E52" s="302"/>
      <c r="F52" s="298"/>
      <c r="G52" s="314">
        <f t="shared" si="2"/>
        <v>0</v>
      </c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</row>
    <row r="53" spans="1:32" s="442" customFormat="1" ht="25.5" customHeight="1">
      <c r="A53" s="293" t="s">
        <v>135</v>
      </c>
      <c r="B53" s="262" t="s">
        <v>140</v>
      </c>
      <c r="C53" s="265">
        <f>C54+C58+C57</f>
        <v>116.7</v>
      </c>
      <c r="D53" s="265">
        <f>D54+D58+D57</f>
        <v>1558.6000000000001</v>
      </c>
      <c r="E53" s="265">
        <f>E54+E58+E57</f>
        <v>1020.8</v>
      </c>
      <c r="F53" s="305">
        <f aca="true" t="shared" si="4" ref="F53:F59">IF(D53=0,"",IF(($E53/D53*100)&gt;=200,"В/100",$E53/D53*100))</f>
        <v>65.49467470807133</v>
      </c>
      <c r="G53" s="307">
        <f t="shared" si="2"/>
        <v>904.0999999999999</v>
      </c>
      <c r="H53" s="441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</row>
    <row r="54" spans="1:32" s="19" customFormat="1" ht="57.75" customHeight="1">
      <c r="A54" s="274" t="s">
        <v>248</v>
      </c>
      <c r="B54" s="287" t="s">
        <v>249</v>
      </c>
      <c r="C54" s="263">
        <v>116.7</v>
      </c>
      <c r="D54" s="297">
        <v>1492.7</v>
      </c>
      <c r="E54" s="297">
        <v>958.8</v>
      </c>
      <c r="F54" s="306">
        <f t="shared" si="4"/>
        <v>64.23259864674749</v>
      </c>
      <c r="G54" s="254">
        <f t="shared" si="2"/>
        <v>842.0999999999999</v>
      </c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</row>
    <row r="55" spans="1:32" s="19" customFormat="1" ht="20.25" hidden="1">
      <c r="A55" s="281" t="s">
        <v>298</v>
      </c>
      <c r="B55" s="275" t="s">
        <v>299</v>
      </c>
      <c r="C55" s="263"/>
      <c r="D55" s="297"/>
      <c r="E55" s="297"/>
      <c r="F55" s="306">
        <f t="shared" si="4"/>
      </c>
      <c r="G55" s="250">
        <f t="shared" si="2"/>
        <v>0</v>
      </c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</row>
    <row r="56" spans="1:32" s="19" customFormat="1" ht="20.25" hidden="1">
      <c r="A56" s="281" t="s">
        <v>218</v>
      </c>
      <c r="B56" s="275" t="s">
        <v>219</v>
      </c>
      <c r="C56" s="263"/>
      <c r="D56" s="297"/>
      <c r="E56" s="297"/>
      <c r="F56" s="306">
        <f t="shared" si="4"/>
      </c>
      <c r="G56" s="250">
        <f t="shared" si="2"/>
        <v>0</v>
      </c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</row>
    <row r="57" spans="1:32" s="19" customFormat="1" ht="20.25" hidden="1">
      <c r="A57" s="281">
        <v>3133</v>
      </c>
      <c r="B57" s="275" t="s">
        <v>299</v>
      </c>
      <c r="C57" s="264"/>
      <c r="D57" s="297"/>
      <c r="E57" s="297"/>
      <c r="F57" s="306">
        <f t="shared" si="4"/>
      </c>
      <c r="G57" s="254">
        <f t="shared" si="2"/>
        <v>0</v>
      </c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</row>
    <row r="58" spans="1:32" s="112" customFormat="1" ht="20.25">
      <c r="A58" s="281">
        <v>3210</v>
      </c>
      <c r="B58" s="275" t="s">
        <v>219</v>
      </c>
      <c r="C58" s="264"/>
      <c r="D58" s="297">
        <v>65.9</v>
      </c>
      <c r="E58" s="297">
        <v>62</v>
      </c>
      <c r="F58" s="306">
        <f t="shared" si="4"/>
        <v>94.08194233687405</v>
      </c>
      <c r="G58" s="254">
        <f t="shared" si="2"/>
        <v>62</v>
      </c>
      <c r="H58" s="411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</row>
    <row r="59" spans="1:32" s="117" customFormat="1" ht="25.5" customHeight="1">
      <c r="A59" s="293" t="s">
        <v>136</v>
      </c>
      <c r="B59" s="315" t="s">
        <v>26</v>
      </c>
      <c r="C59" s="265">
        <f>C60+C61</f>
        <v>9.8</v>
      </c>
      <c r="D59" s="265">
        <f>D60+D61</f>
        <v>219.1</v>
      </c>
      <c r="E59" s="265">
        <f>E60+E61</f>
        <v>84.3</v>
      </c>
      <c r="F59" s="305">
        <f t="shared" si="4"/>
        <v>38.47558192606116</v>
      </c>
      <c r="G59" s="307">
        <f t="shared" si="2"/>
        <v>74.5</v>
      </c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</row>
    <row r="60" spans="1:32" s="113" customFormat="1" ht="20.25">
      <c r="A60" s="289" t="s">
        <v>256</v>
      </c>
      <c r="B60" s="283" t="s">
        <v>257</v>
      </c>
      <c r="C60" s="263">
        <v>9.5</v>
      </c>
      <c r="D60" s="297">
        <v>80</v>
      </c>
      <c r="E60" s="297"/>
      <c r="F60" s="305">
        <f>IF(D60=0,"",IF(($E60/D60*100)&gt;=200,"В/100",$E60/D60*100))</f>
        <v>0</v>
      </c>
      <c r="G60" s="314">
        <f t="shared" si="2"/>
        <v>-9.5</v>
      </c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</row>
    <row r="61" spans="1:32" s="113" customFormat="1" ht="40.5">
      <c r="A61" s="290" t="s">
        <v>258</v>
      </c>
      <c r="B61" s="283" t="s">
        <v>259</v>
      </c>
      <c r="C61" s="263">
        <v>0.3</v>
      </c>
      <c r="D61" s="297">
        <v>139.1</v>
      </c>
      <c r="E61" s="297">
        <v>84.3</v>
      </c>
      <c r="F61" s="305">
        <f>IF(D61=0,"",IF(($E61/D61*100)&gt;=200,"В/100",$E61/D61*100))</f>
        <v>60.60388209920921</v>
      </c>
      <c r="G61" s="314">
        <f t="shared" si="2"/>
        <v>84</v>
      </c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</row>
    <row r="62" spans="1:32" s="117" customFormat="1" ht="26.25" customHeight="1">
      <c r="A62" s="293" t="s">
        <v>137</v>
      </c>
      <c r="B62" s="315" t="s">
        <v>27</v>
      </c>
      <c r="C62" s="265">
        <f>C63</f>
        <v>0</v>
      </c>
      <c r="D62" s="265">
        <f>D63</f>
        <v>18.1</v>
      </c>
      <c r="E62" s="265">
        <f>E63</f>
        <v>18.1</v>
      </c>
      <c r="F62" s="305">
        <f aca="true" t="shared" si="5" ref="F62:F68">IF(D62=0,"",IF(($E62/D62*100)&gt;=200,"В/100",$E62/D62*100))</f>
        <v>100</v>
      </c>
      <c r="G62" s="307">
        <f t="shared" si="2"/>
        <v>18.1</v>
      </c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</row>
    <row r="63" spans="1:32" s="114" customFormat="1" ht="35.25" customHeight="1">
      <c r="A63" s="291" t="s">
        <v>266</v>
      </c>
      <c r="B63" s="292" t="s">
        <v>267</v>
      </c>
      <c r="C63" s="269"/>
      <c r="D63" s="302">
        <v>18.1</v>
      </c>
      <c r="E63" s="302">
        <v>18.1</v>
      </c>
      <c r="F63" s="305">
        <f>IF(D63=0,"",IF(($E63/D63*100)&gt;=200,"В/100",$E63/D63*100))</f>
        <v>100</v>
      </c>
      <c r="G63" s="314">
        <f t="shared" si="2"/>
        <v>18.1</v>
      </c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</row>
    <row r="64" spans="1:32" s="117" customFormat="1" ht="25.5" customHeight="1">
      <c r="A64" s="293" t="s">
        <v>138</v>
      </c>
      <c r="B64" s="315" t="s">
        <v>79</v>
      </c>
      <c r="C64" s="265">
        <f>C65+C67</f>
        <v>1775.6</v>
      </c>
      <c r="D64" s="265">
        <f>D65+D66</f>
        <v>12241.2</v>
      </c>
      <c r="E64" s="265">
        <f>E65+E66</f>
        <v>1744.3</v>
      </c>
      <c r="F64" s="305">
        <f t="shared" si="5"/>
        <v>14.2494199915041</v>
      </c>
      <c r="G64" s="307">
        <f t="shared" si="2"/>
        <v>-31.299999999999955</v>
      </c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</row>
    <row r="65" spans="1:32" s="114" customFormat="1" ht="20.25">
      <c r="A65" s="294" t="s">
        <v>176</v>
      </c>
      <c r="B65" s="286" t="s">
        <v>177</v>
      </c>
      <c r="C65" s="270">
        <v>1775.6</v>
      </c>
      <c r="D65" s="302">
        <v>12241.2</v>
      </c>
      <c r="E65" s="302">
        <v>1744.3</v>
      </c>
      <c r="F65" s="305">
        <f>IF(D65=0,"",IF(($E65/D65*100)&gt;=200,"В/100",$E65/D65*100))</f>
        <v>14.2494199915041</v>
      </c>
      <c r="G65" s="314">
        <f t="shared" si="2"/>
        <v>-31.299999999999955</v>
      </c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</row>
    <row r="66" spans="1:32" s="114" customFormat="1" ht="20.25" hidden="1">
      <c r="A66" s="294" t="s">
        <v>296</v>
      </c>
      <c r="B66" s="286" t="s">
        <v>297</v>
      </c>
      <c r="C66" s="270"/>
      <c r="D66" s="302"/>
      <c r="E66" s="302"/>
      <c r="F66" s="298"/>
      <c r="G66" s="307">
        <f t="shared" si="2"/>
        <v>0</v>
      </c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</row>
    <row r="67" spans="1:32" s="114" customFormat="1" ht="42" customHeight="1" hidden="1">
      <c r="A67" s="294">
        <v>6082</v>
      </c>
      <c r="B67" s="283" t="s">
        <v>297</v>
      </c>
      <c r="C67" s="271"/>
      <c r="D67" s="302"/>
      <c r="E67" s="302"/>
      <c r="F67" s="298"/>
      <c r="G67" s="307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</row>
    <row r="68" spans="1:32" s="12" customFormat="1" ht="20.25" customHeight="1">
      <c r="A68" s="277" t="s">
        <v>151</v>
      </c>
      <c r="B68" s="288" t="s">
        <v>152</v>
      </c>
      <c r="C68" s="265">
        <f>C73+C75+C76+C77+C78+C79+C80+C72+C74</f>
        <v>326.7</v>
      </c>
      <c r="D68" s="265">
        <f>D73+D75+D76+D77+D78+D79+D80+D72+D74</f>
        <v>0</v>
      </c>
      <c r="E68" s="265">
        <f>E73+E75+E76+E77+E78+E79+E80+E72+E74</f>
        <v>0</v>
      </c>
      <c r="F68" s="305">
        <f t="shared" si="5"/>
      </c>
      <c r="G68" s="307">
        <f t="shared" si="2"/>
        <v>-326.7</v>
      </c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</row>
    <row r="69" spans="1:32" s="13" customFormat="1" ht="20.25" customHeight="1" hidden="1">
      <c r="A69" s="289" t="s">
        <v>288</v>
      </c>
      <c r="B69" s="283" t="s">
        <v>289</v>
      </c>
      <c r="C69" s="106"/>
      <c r="D69" s="302"/>
      <c r="E69" s="302"/>
      <c r="F69" s="298">
        <f>IF(D69=0,"",IF(($E69/D69*100)&gt;=200,"В/100",$E69/D69*100))</f>
      </c>
      <c r="G69" s="307">
        <f t="shared" si="2"/>
        <v>0</v>
      </c>
      <c r="H69" s="2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</row>
    <row r="70" spans="1:32" s="13" customFormat="1" ht="17.25" customHeight="1" hidden="1">
      <c r="A70" s="289" t="s">
        <v>290</v>
      </c>
      <c r="B70" s="283" t="s">
        <v>291</v>
      </c>
      <c r="C70" s="106"/>
      <c r="D70" s="302"/>
      <c r="E70" s="302"/>
      <c r="F70" s="298">
        <f>IF(D70=0,"",IF(($E70/D70*100)&gt;=200,"В/100",$E70/D70*100))</f>
      </c>
      <c r="G70" s="307">
        <f t="shared" si="2"/>
        <v>0</v>
      </c>
      <c r="H70" s="2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</row>
    <row r="71" spans="1:32" s="13" customFormat="1" ht="21.75" customHeight="1" hidden="1">
      <c r="A71" s="289" t="s">
        <v>292</v>
      </c>
      <c r="B71" s="283" t="s">
        <v>293</v>
      </c>
      <c r="C71" s="106"/>
      <c r="D71" s="302"/>
      <c r="E71" s="302"/>
      <c r="F71" s="298">
        <f>IF(D71=0,"",IF(($E71/D71*100)&gt;=200,"В/100",$E71/D71*100))</f>
      </c>
      <c r="G71" s="307">
        <f t="shared" si="2"/>
        <v>0</v>
      </c>
      <c r="H71" s="2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</row>
    <row r="72" spans="1:32" s="13" customFormat="1" ht="21.75" customHeight="1" hidden="1">
      <c r="A72" s="289">
        <v>7321</v>
      </c>
      <c r="B72" s="283" t="s">
        <v>289</v>
      </c>
      <c r="C72" s="106"/>
      <c r="D72" s="302"/>
      <c r="E72" s="302"/>
      <c r="F72" s="305"/>
      <c r="G72" s="314">
        <f t="shared" si="2"/>
        <v>0</v>
      </c>
      <c r="H72" s="2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</row>
    <row r="73" spans="1:32" s="13" customFormat="1" ht="21.75" customHeight="1" hidden="1">
      <c r="A73" s="289">
        <v>7322</v>
      </c>
      <c r="B73" s="283" t="s">
        <v>291</v>
      </c>
      <c r="C73" s="106"/>
      <c r="D73" s="302"/>
      <c r="E73" s="302"/>
      <c r="F73" s="298"/>
      <c r="G73" s="314">
        <f t="shared" si="2"/>
        <v>0</v>
      </c>
      <c r="H73" s="2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</row>
    <row r="74" spans="1:32" s="13" customFormat="1" ht="21.75" customHeight="1" hidden="1">
      <c r="A74" s="289">
        <v>7325</v>
      </c>
      <c r="B74" s="283" t="s">
        <v>293</v>
      </c>
      <c r="C74" s="109"/>
      <c r="D74" s="302"/>
      <c r="E74" s="302"/>
      <c r="F74" s="305"/>
      <c r="G74" s="314">
        <f t="shared" si="2"/>
        <v>0</v>
      </c>
      <c r="H74" s="22"/>
      <c r="I74" s="432"/>
      <c r="J74" s="432"/>
      <c r="K74" s="432"/>
      <c r="L74" s="432"/>
      <c r="M74" s="432"/>
      <c r="N74" s="432"/>
      <c r="O74" s="432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</row>
    <row r="75" spans="1:32" s="13" customFormat="1" ht="21.75" customHeight="1" hidden="1">
      <c r="A75" s="290" t="s">
        <v>294</v>
      </c>
      <c r="B75" s="283" t="s">
        <v>295</v>
      </c>
      <c r="C75" s="106"/>
      <c r="D75" s="302"/>
      <c r="E75" s="302"/>
      <c r="F75" s="298"/>
      <c r="G75" s="314">
        <f t="shared" si="2"/>
        <v>0</v>
      </c>
      <c r="H75" s="2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</row>
    <row r="76" spans="1:32" s="13" customFormat="1" ht="39" customHeight="1" hidden="1">
      <c r="A76" s="290">
        <v>7351</v>
      </c>
      <c r="B76" s="283" t="s">
        <v>369</v>
      </c>
      <c r="C76" s="106"/>
      <c r="D76" s="302"/>
      <c r="E76" s="302"/>
      <c r="F76" s="298"/>
      <c r="G76" s="314">
        <f t="shared" si="2"/>
        <v>0</v>
      </c>
      <c r="H76" s="2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</row>
    <row r="77" spans="1:32" s="13" customFormat="1" ht="37.5" customHeight="1" hidden="1">
      <c r="A77" s="290">
        <v>7363</v>
      </c>
      <c r="B77" s="283" t="s">
        <v>305</v>
      </c>
      <c r="C77" s="106"/>
      <c r="D77" s="302"/>
      <c r="E77" s="302"/>
      <c r="F77" s="298"/>
      <c r="G77" s="314">
        <f t="shared" si="2"/>
        <v>0</v>
      </c>
      <c r="H77" s="2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32"/>
      <c r="AE77" s="432"/>
      <c r="AF77" s="432"/>
    </row>
    <row r="78" spans="1:32" s="13" customFormat="1" ht="39" customHeight="1" hidden="1">
      <c r="A78" s="290" t="s">
        <v>182</v>
      </c>
      <c r="B78" s="283" t="s">
        <v>184</v>
      </c>
      <c r="C78" s="106"/>
      <c r="D78" s="302"/>
      <c r="E78" s="302"/>
      <c r="F78" s="298"/>
      <c r="G78" s="314">
        <f t="shared" si="2"/>
        <v>0</v>
      </c>
      <c r="H78" s="2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</row>
    <row r="79" spans="1:32" s="13" customFormat="1" ht="25.5" customHeight="1">
      <c r="A79" s="290">
        <v>7610</v>
      </c>
      <c r="B79" s="295" t="s">
        <v>275</v>
      </c>
      <c r="C79" s="263">
        <v>326.7</v>
      </c>
      <c r="D79" s="302"/>
      <c r="E79" s="302"/>
      <c r="F79" s="298"/>
      <c r="G79" s="314">
        <f t="shared" si="2"/>
        <v>-326.7</v>
      </c>
      <c r="H79" s="2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</row>
    <row r="80" spans="1:32" s="13" customFormat="1" ht="96.75" customHeight="1" hidden="1">
      <c r="A80" s="290">
        <v>7691</v>
      </c>
      <c r="B80" s="283" t="s">
        <v>370</v>
      </c>
      <c r="C80" s="106"/>
      <c r="D80" s="302"/>
      <c r="E80" s="302"/>
      <c r="F80" s="305">
        <f aca="true" t="shared" si="6" ref="F80:F85">IF(D80=0,"",IF(($E80/D80*100)&gt;=200,"В/100",$E80/D80*100))</f>
      </c>
      <c r="G80" s="307">
        <f t="shared" si="2"/>
        <v>0</v>
      </c>
      <c r="H80" s="2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2"/>
      <c r="AC80" s="432"/>
      <c r="AD80" s="432"/>
      <c r="AE80" s="432"/>
      <c r="AF80" s="432"/>
    </row>
    <row r="81" spans="1:32" s="117" customFormat="1" ht="23.25" customHeight="1">
      <c r="A81" s="293" t="s">
        <v>139</v>
      </c>
      <c r="B81" s="315" t="s">
        <v>143</v>
      </c>
      <c r="C81" s="115">
        <f>C87+C88+C85+C86</f>
        <v>0</v>
      </c>
      <c r="D81" s="303">
        <f>D85+D86+D87+D88</f>
        <v>4968.9</v>
      </c>
      <c r="E81" s="303">
        <f>E87+E88+E85+E86</f>
        <v>4914.4</v>
      </c>
      <c r="F81" s="305">
        <f t="shared" si="6"/>
        <v>98.90317776570267</v>
      </c>
      <c r="G81" s="307">
        <f t="shared" si="2"/>
        <v>4914.4</v>
      </c>
      <c r="H81" s="116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3"/>
      <c r="AC81" s="433"/>
      <c r="AD81" s="433"/>
      <c r="AE81" s="433"/>
      <c r="AF81" s="433"/>
    </row>
    <row r="82" spans="1:32" s="119" customFormat="1" ht="38.25" customHeight="1" hidden="1">
      <c r="A82" s="26" t="s">
        <v>278</v>
      </c>
      <c r="B82" s="25" t="s">
        <v>279</v>
      </c>
      <c r="C82" s="106"/>
      <c r="D82" s="297"/>
      <c r="E82" s="297"/>
      <c r="F82" s="298">
        <f t="shared" si="6"/>
      </c>
      <c r="G82" s="307">
        <f t="shared" si="2"/>
        <v>0</v>
      </c>
      <c r="H82" s="118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</row>
    <row r="83" spans="1:32" s="119" customFormat="1" ht="24.75" customHeight="1" hidden="1">
      <c r="A83" s="26">
        <v>8130</v>
      </c>
      <c r="B83" s="25" t="s">
        <v>281</v>
      </c>
      <c r="C83" s="106"/>
      <c r="D83" s="297"/>
      <c r="E83" s="297"/>
      <c r="F83" s="298">
        <f t="shared" si="6"/>
      </c>
      <c r="G83" s="307">
        <f t="shared" si="2"/>
        <v>0</v>
      </c>
      <c r="H83" s="118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</row>
    <row r="84" spans="1:32" s="119" customFormat="1" ht="20.25" customHeight="1" hidden="1">
      <c r="A84" s="26" t="s">
        <v>284</v>
      </c>
      <c r="B84" s="25" t="s">
        <v>285</v>
      </c>
      <c r="C84" s="106"/>
      <c r="D84" s="297"/>
      <c r="E84" s="297"/>
      <c r="F84" s="298">
        <f t="shared" si="6"/>
      </c>
      <c r="G84" s="307">
        <f t="shared" si="2"/>
        <v>0</v>
      </c>
      <c r="H84" s="118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</row>
    <row r="85" spans="1:32" s="119" customFormat="1" ht="37.5" customHeight="1">
      <c r="A85" s="289">
        <v>8110</v>
      </c>
      <c r="B85" s="283" t="s">
        <v>279</v>
      </c>
      <c r="C85" s="106"/>
      <c r="D85" s="297">
        <v>4914.4</v>
      </c>
      <c r="E85" s="297">
        <v>4914.4</v>
      </c>
      <c r="F85" s="298">
        <f t="shared" si="6"/>
        <v>100</v>
      </c>
      <c r="G85" s="314">
        <f t="shared" si="2"/>
        <v>4914.4</v>
      </c>
      <c r="H85" s="118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</row>
    <row r="86" spans="1:32" s="119" customFormat="1" ht="24" customHeight="1" hidden="1">
      <c r="A86" s="289">
        <v>8130</v>
      </c>
      <c r="B86" s="295" t="s">
        <v>382</v>
      </c>
      <c r="C86" s="106"/>
      <c r="D86" s="297"/>
      <c r="E86" s="297"/>
      <c r="F86" s="298"/>
      <c r="G86" s="314">
        <f t="shared" si="2"/>
        <v>0</v>
      </c>
      <c r="H86" s="118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</row>
    <row r="87" spans="1:32" s="119" customFormat="1" ht="26.25" customHeight="1" hidden="1">
      <c r="A87" s="289">
        <v>8240</v>
      </c>
      <c r="B87" s="283" t="s">
        <v>380</v>
      </c>
      <c r="C87" s="106"/>
      <c r="D87" s="297"/>
      <c r="E87" s="297"/>
      <c r="F87" s="298"/>
      <c r="G87" s="314">
        <f t="shared" si="2"/>
        <v>0</v>
      </c>
      <c r="H87" s="118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</row>
    <row r="88" spans="1:32" s="121" customFormat="1" ht="26.25" customHeight="1">
      <c r="A88" s="289" t="s">
        <v>367</v>
      </c>
      <c r="B88" s="283" t="s">
        <v>368</v>
      </c>
      <c r="C88" s="106"/>
      <c r="D88" s="297">
        <v>54.5</v>
      </c>
      <c r="E88" s="297"/>
      <c r="F88" s="305">
        <f>IF(D88=0,"",IF(($E88/D88*100)&gt;=200,"В/100",$E88/D88*100))</f>
        <v>0</v>
      </c>
      <c r="G88" s="314">
        <f t="shared" si="2"/>
        <v>0</v>
      </c>
      <c r="H88" s="120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5"/>
      <c r="AD88" s="435"/>
      <c r="AE88" s="435"/>
      <c r="AF88" s="435"/>
    </row>
    <row r="89" spans="1:32" s="13" customFormat="1" ht="29.25" customHeight="1">
      <c r="A89" s="122"/>
      <c r="B89" s="316" t="s">
        <v>387</v>
      </c>
      <c r="C89" s="265">
        <f>C31+C34+C50+C53+C59+C62+C64+C68+C81</f>
        <v>3179.5999999999995</v>
      </c>
      <c r="D89" s="265">
        <f>D31+D34+D50+D53+D59+D62+D64+D68+D81</f>
        <v>20671.5</v>
      </c>
      <c r="E89" s="265">
        <f>E31+E34+E50+E53+E59+E62+E64+E68+E81</f>
        <v>8741.2</v>
      </c>
      <c r="F89" s="305">
        <f>IF(D89=0,"",IF(($E89/D89*100)&gt;=200,"В/100",$E89/D89*100))</f>
        <v>42.28623950850205</v>
      </c>
      <c r="G89" s="307">
        <f aca="true" t="shared" si="7" ref="G89:G94">E89-C89</f>
        <v>5561.600000000001</v>
      </c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</row>
    <row r="90" spans="1:32" s="81" customFormat="1" ht="18" customHeight="1" hidden="1" thickBot="1">
      <c r="A90" s="46" t="s">
        <v>149</v>
      </c>
      <c r="B90" s="47" t="s">
        <v>150</v>
      </c>
      <c r="C90" s="47"/>
      <c r="D90" s="48"/>
      <c r="E90" s="48"/>
      <c r="F90" s="49">
        <f>IF(D90=0,"",IF(($E90/D90*100)&gt;=200,"В/100",$E90/D90*100))</f>
      </c>
      <c r="G90" s="50">
        <f t="shared" si="7"/>
        <v>0</v>
      </c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6"/>
      <c r="AC90" s="436"/>
      <c r="AD90" s="436"/>
      <c r="AE90" s="436"/>
      <c r="AF90" s="436"/>
    </row>
    <row r="91" spans="1:32" s="8" customFormat="1" ht="35.25" customHeight="1" hidden="1" thickBot="1">
      <c r="A91" s="51"/>
      <c r="B91" s="52" t="s">
        <v>49</v>
      </c>
      <c r="C91" s="52"/>
      <c r="D91" s="45"/>
      <c r="E91" s="45"/>
      <c r="F91" s="53"/>
      <c r="G91" s="50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</row>
    <row r="92" spans="1:32" s="374" customFormat="1" ht="26.25" customHeight="1">
      <c r="A92" s="477" t="s">
        <v>388</v>
      </c>
      <c r="B92" s="478"/>
      <c r="C92" s="478"/>
      <c r="D92" s="478"/>
      <c r="E92" s="478"/>
      <c r="F92" s="478"/>
      <c r="G92" s="479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/>
      <c r="U92" s="438"/>
      <c r="V92" s="438"/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</row>
    <row r="93" spans="1:32" s="404" customFormat="1" ht="33.75" customHeight="1">
      <c r="A93" s="443">
        <v>8831</v>
      </c>
      <c r="B93" s="444" t="s">
        <v>180</v>
      </c>
      <c r="C93" s="445"/>
      <c r="D93" s="401">
        <v>9.4</v>
      </c>
      <c r="E93" s="407"/>
      <c r="F93" s="446"/>
      <c r="G93" s="447">
        <f t="shared" si="7"/>
        <v>0</v>
      </c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</row>
    <row r="94" spans="1:32" s="404" customFormat="1" ht="38.25" customHeight="1">
      <c r="A94" s="443">
        <v>8832</v>
      </c>
      <c r="B94" s="444" t="s">
        <v>371</v>
      </c>
      <c r="C94" s="445"/>
      <c r="D94" s="401">
        <v>-9.4</v>
      </c>
      <c r="E94" s="401">
        <v>-1.6</v>
      </c>
      <c r="F94" s="446"/>
      <c r="G94" s="447">
        <f t="shared" si="7"/>
        <v>-1.6</v>
      </c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</row>
    <row r="95" spans="1:32" s="374" customFormat="1" ht="23.25" customHeight="1">
      <c r="A95" s="397"/>
      <c r="B95" s="452" t="s">
        <v>113</v>
      </c>
      <c r="C95" s="470"/>
      <c r="D95" s="470"/>
      <c r="E95" s="470"/>
      <c r="F95" s="470"/>
      <c r="G95" s="470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</row>
    <row r="96" spans="1:32" s="8" customFormat="1" ht="39.75" customHeight="1" hidden="1">
      <c r="A96" s="54">
        <v>601000</v>
      </c>
      <c r="B96" s="55" t="s">
        <v>114</v>
      </c>
      <c r="C96" s="55"/>
      <c r="D96" s="43">
        <f>+D97+D98</f>
        <v>0</v>
      </c>
      <c r="E96" s="43">
        <f>E97+E98</f>
        <v>0</v>
      </c>
      <c r="F96" s="43"/>
      <c r="G96" s="56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</row>
    <row r="97" spans="1:32" s="8" customFormat="1" ht="22.5" customHeight="1" hidden="1">
      <c r="A97" s="57">
        <v>601100</v>
      </c>
      <c r="B97" s="55" t="s">
        <v>115</v>
      </c>
      <c r="C97" s="55"/>
      <c r="D97" s="44"/>
      <c r="E97" s="44"/>
      <c r="F97" s="44"/>
      <c r="G97" s="2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</row>
    <row r="98" spans="1:32" s="8" customFormat="1" ht="23.25" customHeight="1" hidden="1">
      <c r="A98" s="57">
        <v>601200</v>
      </c>
      <c r="B98" s="55" t="s">
        <v>116</v>
      </c>
      <c r="C98" s="55"/>
      <c r="D98" s="44"/>
      <c r="E98" s="44"/>
      <c r="F98" s="44"/>
      <c r="G98" s="2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</row>
    <row r="99" spans="1:32" s="404" customFormat="1" ht="21">
      <c r="A99" s="398">
        <v>602000</v>
      </c>
      <c r="B99" s="399" t="s">
        <v>416</v>
      </c>
      <c r="C99" s="400">
        <v>521.7</v>
      </c>
      <c r="D99" s="401">
        <v>1924.6</v>
      </c>
      <c r="E99" s="401">
        <v>-2716.8</v>
      </c>
      <c r="F99" s="402"/>
      <c r="G99" s="403">
        <f aca="true" t="shared" si="8" ref="G99:G118">E99-C99</f>
        <v>-3238.5</v>
      </c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</row>
    <row r="100" spans="1:32" s="404" customFormat="1" ht="20.25">
      <c r="A100" s="398">
        <v>602100</v>
      </c>
      <c r="B100" s="399" t="s">
        <v>414</v>
      </c>
      <c r="C100" s="400">
        <v>2348.8</v>
      </c>
      <c r="D100" s="401">
        <v>13572.5</v>
      </c>
      <c r="E100" s="401">
        <v>23758.4</v>
      </c>
      <c r="F100" s="402"/>
      <c r="G100" s="403">
        <f t="shared" si="8"/>
        <v>21409.600000000002</v>
      </c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</row>
    <row r="101" spans="1:32" s="404" customFormat="1" ht="20.25">
      <c r="A101" s="398">
        <v>602200</v>
      </c>
      <c r="B101" s="399" t="s">
        <v>30</v>
      </c>
      <c r="C101" s="400">
        <v>2807.1</v>
      </c>
      <c r="D101" s="401"/>
      <c r="E101" s="401">
        <v>25103.7</v>
      </c>
      <c r="F101" s="402"/>
      <c r="G101" s="403">
        <f t="shared" si="8"/>
        <v>22296.600000000002</v>
      </c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</row>
    <row r="102" spans="1:32" s="114" customFormat="1" ht="20.25" hidden="1">
      <c r="A102" s="123"/>
      <c r="B102" s="292" t="s">
        <v>14</v>
      </c>
      <c r="C102" s="297"/>
      <c r="D102" s="66"/>
      <c r="E102" s="66"/>
      <c r="F102" s="110"/>
      <c r="G102" s="111">
        <f t="shared" si="8"/>
        <v>0</v>
      </c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1"/>
      <c r="AD102" s="431"/>
      <c r="AE102" s="431"/>
      <c r="AF102" s="431"/>
    </row>
    <row r="103" spans="1:32" s="114" customFormat="1" ht="20.25" hidden="1">
      <c r="A103" s="123"/>
      <c r="B103" s="292" t="s">
        <v>12</v>
      </c>
      <c r="C103" s="297"/>
      <c r="D103" s="66"/>
      <c r="E103" s="66"/>
      <c r="F103" s="110"/>
      <c r="G103" s="111">
        <f t="shared" si="8"/>
        <v>0</v>
      </c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  <c r="AF103" s="431"/>
    </row>
    <row r="104" spans="1:32" s="114" customFormat="1" ht="20.25" hidden="1">
      <c r="A104" s="123"/>
      <c r="B104" s="292" t="s">
        <v>13</v>
      </c>
      <c r="C104" s="297"/>
      <c r="D104" s="66"/>
      <c r="E104" s="66"/>
      <c r="F104" s="110"/>
      <c r="G104" s="111">
        <f t="shared" si="8"/>
        <v>0</v>
      </c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</row>
    <row r="105" spans="1:32" s="114" customFormat="1" ht="20.25" hidden="1">
      <c r="A105" s="123"/>
      <c r="B105" s="292" t="s">
        <v>15</v>
      </c>
      <c r="C105" s="297"/>
      <c r="D105" s="66"/>
      <c r="E105" s="66"/>
      <c r="F105" s="110"/>
      <c r="G105" s="111">
        <f t="shared" si="8"/>
        <v>0</v>
      </c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</row>
    <row r="106" spans="1:32" s="114" customFormat="1" ht="20.25" hidden="1">
      <c r="A106" s="124"/>
      <c r="B106" s="296" t="s">
        <v>117</v>
      </c>
      <c r="C106" s="298"/>
      <c r="D106" s="125"/>
      <c r="E106" s="125"/>
      <c r="F106" s="110"/>
      <c r="G106" s="111">
        <f t="shared" si="8"/>
        <v>0</v>
      </c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1"/>
      <c r="AF106" s="431"/>
    </row>
    <row r="107" spans="1:32" s="114" customFormat="1" ht="20.25" hidden="1">
      <c r="A107" s="124"/>
      <c r="B107" s="296" t="s">
        <v>118</v>
      </c>
      <c r="C107" s="298"/>
      <c r="D107" s="125"/>
      <c r="E107" s="125"/>
      <c r="F107" s="110"/>
      <c r="G107" s="111">
        <f t="shared" si="8"/>
        <v>0</v>
      </c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</row>
    <row r="108" spans="1:32" s="114" customFormat="1" ht="20.25" hidden="1">
      <c r="A108" s="124"/>
      <c r="B108" s="296" t="s">
        <v>119</v>
      </c>
      <c r="C108" s="298"/>
      <c r="D108" s="125"/>
      <c r="E108" s="125"/>
      <c r="F108" s="110"/>
      <c r="G108" s="111">
        <f t="shared" si="8"/>
        <v>0</v>
      </c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1"/>
      <c r="AC108" s="431"/>
      <c r="AD108" s="431"/>
      <c r="AE108" s="431"/>
      <c r="AF108" s="431"/>
    </row>
    <row r="109" spans="1:32" s="114" customFormat="1" ht="20.25" hidden="1">
      <c r="A109" s="124"/>
      <c r="B109" s="296" t="s">
        <v>120</v>
      </c>
      <c r="C109" s="298"/>
      <c r="D109" s="125"/>
      <c r="E109" s="125"/>
      <c r="F109" s="110"/>
      <c r="G109" s="111">
        <f t="shared" si="8"/>
        <v>0</v>
      </c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  <c r="AF109" s="431"/>
    </row>
    <row r="110" spans="1:32" s="114" customFormat="1" ht="20.25" hidden="1">
      <c r="A110" s="124"/>
      <c r="B110" s="296" t="s">
        <v>121</v>
      </c>
      <c r="C110" s="298"/>
      <c r="D110" s="125"/>
      <c r="E110" s="125"/>
      <c r="F110" s="110"/>
      <c r="G110" s="111">
        <f t="shared" si="8"/>
        <v>0</v>
      </c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1"/>
      <c r="AD110" s="431"/>
      <c r="AE110" s="431"/>
      <c r="AF110" s="431"/>
    </row>
    <row r="111" spans="1:32" s="114" customFormat="1" ht="20.25" hidden="1">
      <c r="A111" s="124"/>
      <c r="B111" s="296" t="s">
        <v>122</v>
      </c>
      <c r="C111" s="298"/>
      <c r="D111" s="125"/>
      <c r="E111" s="125"/>
      <c r="F111" s="110"/>
      <c r="G111" s="111">
        <f t="shared" si="8"/>
        <v>0</v>
      </c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1"/>
      <c r="AE111" s="431"/>
      <c r="AF111" s="431"/>
    </row>
    <row r="112" spans="1:32" s="114" customFormat="1" ht="20.25" hidden="1">
      <c r="A112" s="124"/>
      <c r="B112" s="296" t="s">
        <v>123</v>
      </c>
      <c r="C112" s="298"/>
      <c r="D112" s="125"/>
      <c r="E112" s="125"/>
      <c r="F112" s="110"/>
      <c r="G112" s="111">
        <f t="shared" si="8"/>
        <v>0</v>
      </c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  <c r="AB112" s="431"/>
      <c r="AC112" s="431"/>
      <c r="AD112" s="431"/>
      <c r="AE112" s="431"/>
      <c r="AF112" s="431"/>
    </row>
    <row r="113" spans="1:32" s="114" customFormat="1" ht="20.25" hidden="1">
      <c r="A113" s="124"/>
      <c r="B113" s="296" t="s">
        <v>124</v>
      </c>
      <c r="C113" s="298"/>
      <c r="D113" s="125"/>
      <c r="E113" s="125"/>
      <c r="F113" s="110"/>
      <c r="G113" s="111">
        <f t="shared" si="8"/>
        <v>0</v>
      </c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  <c r="AB113" s="431"/>
      <c r="AC113" s="431"/>
      <c r="AD113" s="431"/>
      <c r="AE113" s="431"/>
      <c r="AF113" s="431"/>
    </row>
    <row r="114" spans="1:32" s="114" customFormat="1" ht="20.25" hidden="1">
      <c r="A114" s="124"/>
      <c r="B114" s="296" t="s">
        <v>125</v>
      </c>
      <c r="C114" s="298"/>
      <c r="D114" s="125"/>
      <c r="E114" s="125"/>
      <c r="F114" s="110"/>
      <c r="G114" s="111">
        <f t="shared" si="8"/>
        <v>0</v>
      </c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1"/>
      <c r="AB114" s="431"/>
      <c r="AC114" s="431"/>
      <c r="AD114" s="431"/>
      <c r="AE114" s="431"/>
      <c r="AF114" s="431"/>
    </row>
    <row r="115" spans="1:32" s="114" customFormat="1" ht="40.5" hidden="1">
      <c r="A115" s="124"/>
      <c r="B115" s="296" t="s">
        <v>126</v>
      </c>
      <c r="C115" s="298"/>
      <c r="D115" s="125"/>
      <c r="E115" s="125"/>
      <c r="F115" s="110"/>
      <c r="G115" s="111">
        <f t="shared" si="8"/>
        <v>0</v>
      </c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1"/>
      <c r="AD115" s="431"/>
      <c r="AE115" s="431"/>
      <c r="AF115" s="431"/>
    </row>
    <row r="116" spans="1:32" s="114" customFormat="1" ht="20.25" hidden="1">
      <c r="A116" s="124"/>
      <c r="B116" s="296" t="s">
        <v>127</v>
      </c>
      <c r="C116" s="298"/>
      <c r="D116" s="125"/>
      <c r="E116" s="125"/>
      <c r="F116" s="110"/>
      <c r="G116" s="111">
        <f t="shared" si="8"/>
        <v>0</v>
      </c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1"/>
      <c r="AF116" s="431"/>
    </row>
    <row r="117" spans="1:32" s="404" customFormat="1" ht="21">
      <c r="A117" s="398">
        <v>602300</v>
      </c>
      <c r="B117" s="399" t="s">
        <v>417</v>
      </c>
      <c r="C117" s="400"/>
      <c r="D117" s="401"/>
      <c r="E117" s="401">
        <v>-170.6</v>
      </c>
      <c r="F117" s="402"/>
      <c r="G117" s="403">
        <f t="shared" si="8"/>
        <v>-170.6</v>
      </c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39"/>
      <c r="AF117" s="439"/>
    </row>
    <row r="118" spans="1:32" s="404" customFormat="1" ht="40.5">
      <c r="A118" s="398">
        <v>602400</v>
      </c>
      <c r="B118" s="399" t="s">
        <v>20</v>
      </c>
      <c r="C118" s="400">
        <v>980</v>
      </c>
      <c r="D118" s="401">
        <v>-11647.9</v>
      </c>
      <c r="E118" s="401">
        <v>-1201</v>
      </c>
      <c r="F118" s="402"/>
      <c r="G118" s="403">
        <f t="shared" si="8"/>
        <v>-2181</v>
      </c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</row>
    <row r="119" spans="1:32" s="404" customFormat="1" ht="40.5">
      <c r="A119" s="405" t="s">
        <v>16</v>
      </c>
      <c r="B119" s="406" t="s">
        <v>386</v>
      </c>
      <c r="C119" s="407">
        <v>521.7</v>
      </c>
      <c r="D119" s="407">
        <v>1924.6</v>
      </c>
      <c r="E119" s="407">
        <v>-2716.8</v>
      </c>
      <c r="F119" s="408"/>
      <c r="G119" s="409">
        <f>E119-C119</f>
        <v>-3238.5</v>
      </c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</row>
    <row r="120" spans="4:32" s="8" customFormat="1" ht="18">
      <c r="D120" s="9"/>
      <c r="E120" s="9"/>
      <c r="F120" s="9"/>
      <c r="G120" s="9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7"/>
      <c r="Y120" s="437"/>
      <c r="Z120" s="437"/>
      <c r="AA120" s="437"/>
      <c r="AB120" s="437"/>
      <c r="AC120" s="437"/>
      <c r="AD120" s="437"/>
      <c r="AE120" s="437"/>
      <c r="AF120" s="437"/>
    </row>
    <row r="121" spans="4:32" s="8" customFormat="1" ht="18">
      <c r="D121" s="9"/>
      <c r="E121" s="9"/>
      <c r="F121" s="9"/>
      <c r="G121" s="9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7"/>
    </row>
    <row r="122" spans="1:32" s="319" customFormat="1" ht="23.25" customHeight="1">
      <c r="A122" s="469" t="s">
        <v>389</v>
      </c>
      <c r="B122" s="468"/>
      <c r="C122" s="317"/>
      <c r="D122" s="318"/>
      <c r="E122" s="467" t="s">
        <v>398</v>
      </c>
      <c r="F122" s="468"/>
      <c r="G122" s="318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</row>
    <row r="123" spans="4:7" ht="18">
      <c r="D123" s="2"/>
      <c r="E123" s="9"/>
      <c r="F123" s="2"/>
      <c r="G123" s="2"/>
    </row>
    <row r="124" spans="4:7" ht="18">
      <c r="D124" s="2"/>
      <c r="E124" s="9"/>
      <c r="F124" s="2"/>
      <c r="G124" s="2"/>
    </row>
    <row r="125" spans="4:7" ht="18">
      <c r="D125" s="2"/>
      <c r="E125" s="9"/>
      <c r="F125" s="2"/>
      <c r="G125" s="2"/>
    </row>
    <row r="126" spans="4:7" ht="18">
      <c r="D126" s="2"/>
      <c r="E126" s="9"/>
      <c r="F126" s="2"/>
      <c r="G126" s="2"/>
    </row>
    <row r="127" spans="4:7" ht="18">
      <c r="D127" s="2"/>
      <c r="E127" s="9"/>
      <c r="F127" s="2"/>
      <c r="G127" s="2"/>
    </row>
    <row r="128" spans="4:7" ht="18">
      <c r="D128" s="2"/>
      <c r="E128" s="9"/>
      <c r="F128" s="2"/>
      <c r="G128" s="2"/>
    </row>
    <row r="129" spans="4:7" ht="18">
      <c r="D129" s="2"/>
      <c r="E129" s="9"/>
      <c r="F129" s="2"/>
      <c r="G129" s="2"/>
    </row>
    <row r="130" spans="4:7" ht="18">
      <c r="D130" s="2"/>
      <c r="E130" s="9"/>
      <c r="F130" s="2"/>
      <c r="G130" s="2"/>
    </row>
    <row r="131" spans="4:7" ht="18">
      <c r="D131" s="2"/>
      <c r="E131" s="9"/>
      <c r="F131" s="2"/>
      <c r="G131" s="2"/>
    </row>
    <row r="132" spans="4:7" ht="18">
      <c r="D132" s="2"/>
      <c r="E132" s="9"/>
      <c r="F132" s="2"/>
      <c r="G132" s="2"/>
    </row>
    <row r="133" spans="4:7" ht="18">
      <c r="D133" s="2"/>
      <c r="E133" s="9"/>
      <c r="F133" s="2"/>
      <c r="G133" s="2"/>
    </row>
    <row r="134" spans="4:7" ht="18">
      <c r="D134" s="2"/>
      <c r="E134" s="9"/>
      <c r="F134" s="2"/>
      <c r="G134" s="2"/>
    </row>
    <row r="135" spans="4:7" ht="18">
      <c r="D135" s="2"/>
      <c r="E135" s="9"/>
      <c r="F135" s="2"/>
      <c r="G135" s="2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F140" s="2"/>
      <c r="G140" s="2"/>
    </row>
    <row r="141" spans="4:7" ht="18">
      <c r="D141" s="2"/>
      <c r="F141" s="2"/>
      <c r="G141" s="2"/>
    </row>
    <row r="142" spans="4:7" ht="18">
      <c r="D142" s="2"/>
      <c r="F142" s="2"/>
      <c r="G142" s="2"/>
    </row>
    <row r="143" spans="4:7" ht="18">
      <c r="D143" s="2"/>
      <c r="F143" s="2"/>
      <c r="G143" s="2"/>
    </row>
    <row r="144" spans="4:7" ht="18">
      <c r="D144" s="2"/>
      <c r="F144" s="2"/>
      <c r="G144" s="2"/>
    </row>
    <row r="145" spans="4:7" ht="18">
      <c r="D145" s="2"/>
      <c r="F145" s="2"/>
      <c r="G145" s="2"/>
    </row>
    <row r="146" spans="4:7" ht="18">
      <c r="D146" s="2"/>
      <c r="F146" s="2"/>
      <c r="G146" s="2"/>
    </row>
    <row r="147" spans="4:7" ht="18">
      <c r="D147" s="2"/>
      <c r="F147" s="2"/>
      <c r="G147" s="2"/>
    </row>
    <row r="148" spans="4:7" ht="18">
      <c r="D148" s="2"/>
      <c r="F148" s="2"/>
      <c r="G148" s="2"/>
    </row>
    <row r="149" spans="4:7" ht="18">
      <c r="D149" s="2"/>
      <c r="F149" s="2"/>
      <c r="G149" s="2"/>
    </row>
    <row r="150" spans="4:7" ht="18">
      <c r="D150" s="2"/>
      <c r="F150" s="2"/>
      <c r="G150" s="2"/>
    </row>
    <row r="151" spans="4:7" ht="18">
      <c r="D151" s="2"/>
      <c r="F151" s="2"/>
      <c r="G151" s="2"/>
    </row>
    <row r="152" spans="4:7" ht="18">
      <c r="D152" s="2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6:7" ht="18">
      <c r="F687" s="2"/>
      <c r="G687" s="2"/>
    </row>
    <row r="688" spans="6:7" ht="18">
      <c r="F688" s="2"/>
      <c r="G688" s="2"/>
    </row>
    <row r="689" spans="6:7" ht="18">
      <c r="F689" s="2"/>
      <c r="G689" s="2"/>
    </row>
    <row r="690" spans="6:7" ht="18">
      <c r="F690" s="2"/>
      <c r="G690" s="2"/>
    </row>
  </sheetData>
  <sheetProtection/>
  <mergeCells count="9">
    <mergeCell ref="A1:G1"/>
    <mergeCell ref="E122:F122"/>
    <mergeCell ref="A122:B122"/>
    <mergeCell ref="B95:G95"/>
    <mergeCell ref="A30:G30"/>
    <mergeCell ref="A28:B28"/>
    <mergeCell ref="A29:B29"/>
    <mergeCell ref="A92:G92"/>
    <mergeCell ref="A3:G3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2023-05-02T11:36:59Z</cp:lastPrinted>
  <dcterms:created xsi:type="dcterms:W3CDTF">2003-04-04T06:54:01Z</dcterms:created>
  <dcterms:modified xsi:type="dcterms:W3CDTF">2023-05-02T12:00:35Z</dcterms:modified>
  <cp:category/>
  <cp:version/>
  <cp:contentType/>
  <cp:contentStatus/>
</cp:coreProperties>
</file>